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2" yWindow="-122" windowWidth="21467" windowHeight="12162"/>
  </bookViews>
  <sheets>
    <sheet name="Приложение 5" sheetId="1" r:id="rId1"/>
  </sheets>
  <definedNames>
    <definedName name="_xlnm.Print_Titles" localSheetId="0">'Приложение 5'!$4:$6</definedName>
  </definedNames>
  <calcPr calcId="1445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E18" i="1"/>
  <c r="D183" i="1"/>
  <c r="D376" i="1"/>
  <c r="D1069" i="1"/>
  <c r="F1074" i="1"/>
  <c r="F1073" i="1" s="1"/>
  <c r="E1074" i="1"/>
  <c r="E1073" i="1" s="1"/>
  <c r="D1074" i="1"/>
  <c r="D1073" i="1" s="1"/>
  <c r="D1001" i="1" l="1"/>
  <c r="D1020" i="1"/>
  <c r="D1013" i="1"/>
  <c r="F19" i="1" l="1"/>
  <c r="E19" i="1"/>
  <c r="D19" i="1"/>
  <c r="D18" i="1" s="1"/>
  <c r="D35" i="1"/>
  <c r="D32" i="1"/>
  <c r="D31" i="1"/>
  <c r="D246" i="1"/>
  <c r="D811" i="1"/>
  <c r="D401" i="1"/>
  <c r="D206" i="1"/>
  <c r="F378" i="1" l="1"/>
  <c r="F377" i="1" s="1"/>
  <c r="E378" i="1"/>
  <c r="E377" i="1" s="1"/>
  <c r="D378" i="1"/>
  <c r="D377" i="1" s="1"/>
  <c r="F370" i="1"/>
  <c r="F369" i="1" s="1"/>
  <c r="E370" i="1"/>
  <c r="D370" i="1"/>
  <c r="D369" i="1" s="1"/>
  <c r="E369" i="1"/>
  <c r="E368" i="1" s="1"/>
  <c r="F170" i="1"/>
  <c r="E170" i="1"/>
  <c r="D170" i="1"/>
  <c r="D997" i="1"/>
  <c r="F384" i="1"/>
  <c r="E384" i="1"/>
  <c r="D385" i="1"/>
  <c r="D384" i="1" s="1"/>
  <c r="D631" i="1"/>
  <c r="D630" i="1" s="1"/>
  <c r="F631" i="1"/>
  <c r="F630" i="1" s="1"/>
  <c r="E631" i="1"/>
  <c r="E630" i="1" s="1"/>
  <c r="D635" i="1"/>
  <c r="D634" i="1" s="1"/>
  <c r="D633" i="1" s="1"/>
  <c r="E635" i="1"/>
  <c r="E634" i="1" s="1"/>
  <c r="E633" i="1" s="1"/>
  <c r="F635" i="1"/>
  <c r="F634" i="1" s="1"/>
  <c r="F633" i="1" s="1"/>
  <c r="D622" i="1"/>
  <c r="D971" i="1"/>
  <c r="D903" i="1"/>
  <c r="F891" i="1"/>
  <c r="E891" i="1"/>
  <c r="D891" i="1"/>
  <c r="F889" i="1"/>
  <c r="E889" i="1"/>
  <c r="D889" i="1"/>
  <c r="F885" i="1"/>
  <c r="E885" i="1"/>
  <c r="D885" i="1"/>
  <c r="F554" i="1"/>
  <c r="F553" i="1" s="1"/>
  <c r="E554" i="1"/>
  <c r="E553" i="1" s="1"/>
  <c r="D554" i="1"/>
  <c r="D553" i="1" s="1"/>
  <c r="F551" i="1"/>
  <c r="F550" i="1" s="1"/>
  <c r="E551" i="1"/>
  <c r="E550" i="1" s="1"/>
  <c r="D551" i="1"/>
  <c r="D550" i="1" s="1"/>
  <c r="F1080" i="1"/>
  <c r="E1080" i="1"/>
  <c r="D1080" i="1"/>
  <c r="F1079" i="1"/>
  <c r="E1079" i="1"/>
  <c r="D1079" i="1"/>
  <c r="F368" i="1" l="1"/>
  <c r="F32" i="1"/>
  <c r="F31" i="1"/>
  <c r="F806" i="1" l="1"/>
  <c r="F805" i="1" s="1"/>
  <c r="F804" i="1" s="1"/>
  <c r="E806" i="1"/>
  <c r="E805" i="1" s="1"/>
  <c r="E804" i="1" s="1"/>
  <c r="D806" i="1"/>
  <c r="D805" i="1" s="1"/>
  <c r="D804" i="1" s="1"/>
  <c r="F790" i="1"/>
  <c r="F789" i="1" s="1"/>
  <c r="F788" i="1" s="1"/>
  <c r="E790" i="1"/>
  <c r="E789" i="1" s="1"/>
  <c r="E788" i="1" s="1"/>
  <c r="D790" i="1"/>
  <c r="D789" i="1" s="1"/>
  <c r="D788" i="1" s="1"/>
  <c r="F802" i="1"/>
  <c r="F801" i="1" s="1"/>
  <c r="F800" i="1" s="1"/>
  <c r="E802" i="1"/>
  <c r="E801" i="1" s="1"/>
  <c r="E800" i="1" s="1"/>
  <c r="D802" i="1"/>
  <c r="D801" i="1" s="1"/>
  <c r="D800" i="1" s="1"/>
  <c r="F798" i="1"/>
  <c r="F797" i="1" s="1"/>
  <c r="F796" i="1" s="1"/>
  <c r="E798" i="1"/>
  <c r="E797" i="1" s="1"/>
  <c r="E796" i="1" s="1"/>
  <c r="D798" i="1"/>
  <c r="D797" i="1" s="1"/>
  <c r="D796" i="1" s="1"/>
  <c r="F794" i="1"/>
  <c r="F793" i="1" s="1"/>
  <c r="F792" i="1" s="1"/>
  <c r="E794" i="1"/>
  <c r="E793" i="1" s="1"/>
  <c r="E792" i="1" s="1"/>
  <c r="D794" i="1"/>
  <c r="D793" i="1" s="1"/>
  <c r="D792" i="1" s="1"/>
  <c r="F786" i="1"/>
  <c r="F785" i="1" s="1"/>
  <c r="F784" i="1" s="1"/>
  <c r="E786" i="1"/>
  <c r="E785" i="1" s="1"/>
  <c r="E784" i="1" s="1"/>
  <c r="D786" i="1"/>
  <c r="D785" i="1" s="1"/>
  <c r="D784" i="1" s="1"/>
  <c r="F782" i="1"/>
  <c r="F781" i="1" s="1"/>
  <c r="F780" i="1" s="1"/>
  <c r="E782" i="1"/>
  <c r="E781" i="1" s="1"/>
  <c r="E780" i="1" s="1"/>
  <c r="D782" i="1"/>
  <c r="D781" i="1" s="1"/>
  <c r="D780" i="1" s="1"/>
  <c r="F778" i="1"/>
  <c r="F777" i="1" s="1"/>
  <c r="F776" i="1" s="1"/>
  <c r="E778" i="1"/>
  <c r="E777" i="1" s="1"/>
  <c r="E776" i="1" s="1"/>
  <c r="D778" i="1"/>
  <c r="D777" i="1" s="1"/>
  <c r="D776" i="1" s="1"/>
  <c r="F770" i="1"/>
  <c r="F769" i="1" s="1"/>
  <c r="F768" i="1" s="1"/>
  <c r="E770" i="1"/>
  <c r="E769" i="1" s="1"/>
  <c r="E768" i="1" s="1"/>
  <c r="D770" i="1"/>
  <c r="D769" i="1" s="1"/>
  <c r="D768" i="1" s="1"/>
  <c r="F766" i="1"/>
  <c r="F765" i="1" s="1"/>
  <c r="F764" i="1" s="1"/>
  <c r="E766" i="1"/>
  <c r="E765" i="1" s="1"/>
  <c r="E764" i="1" s="1"/>
  <c r="D766" i="1"/>
  <c r="D765" i="1" s="1"/>
  <c r="D764" i="1" s="1"/>
  <c r="F762" i="1"/>
  <c r="F761" i="1" s="1"/>
  <c r="F760" i="1" s="1"/>
  <c r="E762" i="1"/>
  <c r="E761" i="1" s="1"/>
  <c r="E760" i="1" s="1"/>
  <c r="D762" i="1"/>
  <c r="D761" i="1" s="1"/>
  <c r="D760" i="1" s="1"/>
  <c r="F774" i="1"/>
  <c r="F773" i="1" s="1"/>
  <c r="F772" i="1" s="1"/>
  <c r="E774" i="1"/>
  <c r="E773" i="1" s="1"/>
  <c r="E772" i="1" s="1"/>
  <c r="D774" i="1"/>
  <c r="D773" i="1" s="1"/>
  <c r="D772" i="1" s="1"/>
  <c r="F758" i="1"/>
  <c r="F757" i="1" s="1"/>
  <c r="F756" i="1" s="1"/>
  <c r="E758" i="1"/>
  <c r="E757" i="1" s="1"/>
  <c r="E756" i="1" s="1"/>
  <c r="D758" i="1"/>
  <c r="D757" i="1" s="1"/>
  <c r="D756" i="1" s="1"/>
  <c r="F754" i="1"/>
  <c r="F753" i="1" s="1"/>
  <c r="F752" i="1" s="1"/>
  <c r="E754" i="1"/>
  <c r="E753" i="1" s="1"/>
  <c r="E752" i="1" s="1"/>
  <c r="D754" i="1"/>
  <c r="D753" i="1" s="1"/>
  <c r="D752" i="1" s="1"/>
  <c r="F750" i="1"/>
  <c r="F749" i="1" s="1"/>
  <c r="F748" i="1" s="1"/>
  <c r="E750" i="1"/>
  <c r="E749" i="1" s="1"/>
  <c r="E748" i="1" s="1"/>
  <c r="D750" i="1"/>
  <c r="D749" i="1" s="1"/>
  <c r="D748" i="1" s="1"/>
  <c r="F746" i="1"/>
  <c r="F745" i="1" s="1"/>
  <c r="F744" i="1" s="1"/>
  <c r="E746" i="1"/>
  <c r="E745" i="1" s="1"/>
  <c r="E744" i="1" s="1"/>
  <c r="D746" i="1"/>
  <c r="D745" i="1" s="1"/>
  <c r="D744" i="1" s="1"/>
  <c r="D742" i="1"/>
  <c r="D741" i="1" s="1"/>
  <c r="D740" i="1" s="1"/>
  <c r="F742" i="1"/>
  <c r="F741" i="1" s="1"/>
  <c r="F740" i="1" s="1"/>
  <c r="E742" i="1"/>
  <c r="E741" i="1" s="1"/>
  <c r="E740" i="1" s="1"/>
  <c r="F730" i="1"/>
  <c r="F729" i="1" s="1"/>
  <c r="F728" i="1" s="1"/>
  <c r="E730" i="1"/>
  <c r="E729" i="1" s="1"/>
  <c r="E728" i="1" s="1"/>
  <c r="D730" i="1"/>
  <c r="D729" i="1" s="1"/>
  <c r="D728" i="1" s="1"/>
  <c r="F726" i="1"/>
  <c r="F725" i="1" s="1"/>
  <c r="F724" i="1" s="1"/>
  <c r="E726" i="1"/>
  <c r="E725" i="1" s="1"/>
  <c r="E724" i="1" s="1"/>
  <c r="D726" i="1"/>
  <c r="D725" i="1" s="1"/>
  <c r="D724" i="1" s="1"/>
  <c r="F722" i="1"/>
  <c r="F721" i="1" s="1"/>
  <c r="F720" i="1" s="1"/>
  <c r="E722" i="1"/>
  <c r="E721" i="1" s="1"/>
  <c r="E720" i="1" s="1"/>
  <c r="D722" i="1"/>
  <c r="D721" i="1" s="1"/>
  <c r="D720" i="1" s="1"/>
  <c r="F718" i="1"/>
  <c r="F717" i="1" s="1"/>
  <c r="F716" i="1" s="1"/>
  <c r="E718" i="1"/>
  <c r="E717" i="1" s="1"/>
  <c r="E716" i="1" s="1"/>
  <c r="D718" i="1"/>
  <c r="D717" i="1" s="1"/>
  <c r="D716" i="1" s="1"/>
  <c r="F714" i="1"/>
  <c r="F713" i="1" s="1"/>
  <c r="F712" i="1" s="1"/>
  <c r="E714" i="1"/>
  <c r="E713" i="1" s="1"/>
  <c r="E712" i="1" s="1"/>
  <c r="D714" i="1"/>
  <c r="D713" i="1" s="1"/>
  <c r="D712" i="1" s="1"/>
  <c r="F710" i="1"/>
  <c r="F709" i="1" s="1"/>
  <c r="F708" i="1" s="1"/>
  <c r="E710" i="1"/>
  <c r="E709" i="1" s="1"/>
  <c r="E708" i="1" s="1"/>
  <c r="D710" i="1"/>
  <c r="D709" i="1" s="1"/>
  <c r="D708" i="1" s="1"/>
  <c r="F706" i="1"/>
  <c r="F705" i="1" s="1"/>
  <c r="F704" i="1" s="1"/>
  <c r="E706" i="1"/>
  <c r="E705" i="1" s="1"/>
  <c r="E704" i="1" s="1"/>
  <c r="D706" i="1"/>
  <c r="D705" i="1" s="1"/>
  <c r="D704" i="1" s="1"/>
  <c r="F702" i="1"/>
  <c r="F701" i="1" s="1"/>
  <c r="F700" i="1" s="1"/>
  <c r="E702" i="1"/>
  <c r="E701" i="1" s="1"/>
  <c r="E700" i="1" s="1"/>
  <c r="D702" i="1"/>
  <c r="D701" i="1" s="1"/>
  <c r="D700" i="1" s="1"/>
  <c r="F698" i="1"/>
  <c r="F697" i="1" s="1"/>
  <c r="F696" i="1" s="1"/>
  <c r="E698" i="1"/>
  <c r="E697" i="1" s="1"/>
  <c r="E696" i="1" s="1"/>
  <c r="D698" i="1"/>
  <c r="D697" i="1" s="1"/>
  <c r="D696" i="1" s="1"/>
  <c r="F694" i="1"/>
  <c r="F693" i="1" s="1"/>
  <c r="F692" i="1" s="1"/>
  <c r="E694" i="1"/>
  <c r="E693" i="1" s="1"/>
  <c r="E692" i="1" s="1"/>
  <c r="D694" i="1"/>
  <c r="D693" i="1" s="1"/>
  <c r="D692" i="1" s="1"/>
  <c r="F690" i="1"/>
  <c r="F689" i="1" s="1"/>
  <c r="F688" i="1" s="1"/>
  <c r="E690" i="1"/>
  <c r="E689" i="1" s="1"/>
  <c r="E688" i="1" s="1"/>
  <c r="D690" i="1"/>
  <c r="D689" i="1" s="1"/>
  <c r="D688" i="1" s="1"/>
  <c r="F686" i="1"/>
  <c r="F685" i="1" s="1"/>
  <c r="F684" i="1" s="1"/>
  <c r="E686" i="1"/>
  <c r="E685" i="1" s="1"/>
  <c r="E684" i="1" s="1"/>
  <c r="D686" i="1"/>
  <c r="D685" i="1" s="1"/>
  <c r="D684" i="1" s="1"/>
  <c r="F682" i="1"/>
  <c r="F681" i="1" s="1"/>
  <c r="F680" i="1" s="1"/>
  <c r="E682" i="1"/>
  <c r="E681" i="1" s="1"/>
  <c r="E680" i="1" s="1"/>
  <c r="D682" i="1"/>
  <c r="D681" i="1" s="1"/>
  <c r="D680" i="1" s="1"/>
  <c r="F678" i="1"/>
  <c r="F677" i="1" s="1"/>
  <c r="F676" i="1" s="1"/>
  <c r="E678" i="1"/>
  <c r="E677" i="1" s="1"/>
  <c r="E676" i="1" s="1"/>
  <c r="D678" i="1"/>
  <c r="D677" i="1" s="1"/>
  <c r="D676" i="1" s="1"/>
  <c r="F674" i="1"/>
  <c r="F673" i="1" s="1"/>
  <c r="F672" i="1" s="1"/>
  <c r="E674" i="1"/>
  <c r="E673" i="1" s="1"/>
  <c r="E672" i="1" s="1"/>
  <c r="D674" i="1"/>
  <c r="D673" i="1" s="1"/>
  <c r="D672" i="1" s="1"/>
  <c r="F670" i="1"/>
  <c r="F669" i="1" s="1"/>
  <c r="F668" i="1" s="1"/>
  <c r="E670" i="1"/>
  <c r="E669" i="1" s="1"/>
  <c r="E668" i="1" s="1"/>
  <c r="D670" i="1"/>
  <c r="D669" i="1" s="1"/>
  <c r="D668" i="1" s="1"/>
  <c r="D110" i="1" l="1"/>
  <c r="D73" i="1" l="1"/>
  <c r="D568" i="1"/>
  <c r="D567" i="1" s="1"/>
  <c r="D566" i="1" s="1"/>
  <c r="D1091" i="1"/>
  <c r="D1089" i="1"/>
  <c r="F666" i="1"/>
  <c r="F665" i="1" s="1"/>
  <c r="F664" i="1" s="1"/>
  <c r="E666" i="1"/>
  <c r="E665" i="1" s="1"/>
  <c r="E664" i="1" s="1"/>
  <c r="D666" i="1"/>
  <c r="D665" i="1" s="1"/>
  <c r="D664" i="1" s="1"/>
  <c r="D735" i="1"/>
  <c r="F1094" i="1"/>
  <c r="F1093" i="1" s="1"/>
  <c r="E1094" i="1"/>
  <c r="E1093" i="1" s="1"/>
  <c r="D1094" i="1"/>
  <c r="D1093" i="1" s="1"/>
  <c r="F1083" i="1"/>
  <c r="E1083" i="1"/>
  <c r="F1082" i="1"/>
  <c r="E1082" i="1"/>
  <c r="D1082" i="1"/>
  <c r="D1083" i="1"/>
  <c r="F570" i="1"/>
  <c r="F569" i="1" s="1"/>
  <c r="E570" i="1"/>
  <c r="E569" i="1" s="1"/>
  <c r="D570" i="1"/>
  <c r="D569" i="1" s="1"/>
  <c r="D601" i="1"/>
  <c r="F567" i="1"/>
  <c r="F566" i="1" s="1"/>
  <c r="E567" i="1"/>
  <c r="E566" i="1" s="1"/>
  <c r="F576" i="1"/>
  <c r="F575" i="1" s="1"/>
  <c r="E576" i="1"/>
  <c r="E575" i="1" s="1"/>
  <c r="D576" i="1"/>
  <c r="D575" i="1" s="1"/>
  <c r="E461" i="1"/>
  <c r="E460" i="1" s="1"/>
  <c r="D461" i="1"/>
  <c r="D460" i="1" s="1"/>
  <c r="F461" i="1"/>
  <c r="F460" i="1" s="1"/>
  <c r="F382" i="1"/>
  <c r="F381" i="1" s="1"/>
  <c r="E382" i="1"/>
  <c r="E381" i="1" s="1"/>
  <c r="D382" i="1"/>
  <c r="D381" i="1" s="1"/>
  <c r="F296" i="1"/>
  <c r="F295" i="1" s="1"/>
  <c r="E296" i="1"/>
  <c r="E295" i="1" s="1"/>
  <c r="D296" i="1"/>
  <c r="D295" i="1" s="1"/>
  <c r="F293" i="1"/>
  <c r="F292" i="1" s="1"/>
  <c r="E293" i="1"/>
  <c r="E292" i="1" s="1"/>
  <c r="D293" i="1"/>
  <c r="D292" i="1" s="1"/>
  <c r="F260" i="1"/>
  <c r="F259" i="1" s="1"/>
  <c r="E260" i="1"/>
  <c r="E259" i="1" s="1"/>
  <c r="D260" i="1"/>
  <c r="D259" i="1" s="1"/>
  <c r="D168" i="1"/>
  <c r="D167" i="1" s="1"/>
  <c r="D36" i="1"/>
  <c r="F140" i="1"/>
  <c r="F139" i="1" s="1"/>
  <c r="E140" i="1"/>
  <c r="E139" i="1" s="1"/>
  <c r="D140" i="1"/>
  <c r="D139" i="1" s="1"/>
  <c r="D128" i="1"/>
  <c r="D118" i="1"/>
  <c r="D117" i="1"/>
  <c r="D109" i="1"/>
  <c r="D26" i="1"/>
  <c r="D17" i="1"/>
  <c r="D1000" i="1"/>
  <c r="D1002" i="1"/>
  <c r="F524" i="1"/>
  <c r="F523" i="1" s="1"/>
  <c r="E524" i="1"/>
  <c r="E523" i="1" s="1"/>
  <c r="D524" i="1"/>
  <c r="D523" i="1" s="1"/>
  <c r="F545" i="1"/>
  <c r="E545" i="1"/>
  <c r="D545" i="1"/>
  <c r="D186" i="1"/>
  <c r="F213" i="1"/>
  <c r="F212" i="1" s="1"/>
  <c r="E213" i="1"/>
  <c r="E212" i="1" s="1"/>
  <c r="D213" i="1"/>
  <c r="D212" i="1" s="1"/>
  <c r="F210" i="1"/>
  <c r="F209" i="1" s="1"/>
  <c r="E210" i="1"/>
  <c r="E209" i="1" s="1"/>
  <c r="D210" i="1"/>
  <c r="D209" i="1" s="1"/>
  <c r="D1088" i="1" l="1"/>
  <c r="F520" i="1"/>
  <c r="F519" i="1" s="1"/>
  <c r="E520" i="1"/>
  <c r="E519" i="1" s="1"/>
  <c r="D520" i="1"/>
  <c r="D519" i="1" s="1"/>
  <c r="F642" i="1" l="1"/>
  <c r="F641" i="1" s="1"/>
  <c r="E642" i="1"/>
  <c r="E641" i="1" s="1"/>
  <c r="D642" i="1"/>
  <c r="D641" i="1" s="1"/>
  <c r="F360" i="1" l="1"/>
  <c r="F359" i="1" s="1"/>
  <c r="E360" i="1"/>
  <c r="E359" i="1" s="1"/>
  <c r="D360" i="1"/>
  <c r="D359" i="1" s="1"/>
  <c r="D243" i="1"/>
  <c r="D242" i="1" s="1"/>
  <c r="D241" i="1" s="1"/>
  <c r="F248" i="1"/>
  <c r="F247" i="1" s="1"/>
  <c r="E248" i="1"/>
  <c r="E247" i="1" s="1"/>
  <c r="D248" i="1"/>
  <c r="D247" i="1" s="1"/>
  <c r="D194" i="1"/>
  <c r="F242" i="1"/>
  <c r="F241" i="1" s="1"/>
  <c r="E242" i="1"/>
  <c r="E241" i="1" s="1"/>
  <c r="F278" i="1"/>
  <c r="F277" i="1" s="1"/>
  <c r="E278" i="1"/>
  <c r="E277" i="1" s="1"/>
  <c r="D278" i="1"/>
  <c r="D277" i="1" s="1"/>
  <c r="D245" i="1"/>
  <c r="D244" i="1" s="1"/>
  <c r="F245" i="1"/>
  <c r="F244" i="1" s="1"/>
  <c r="E245" i="1"/>
  <c r="E244" i="1" s="1"/>
  <c r="F15" i="1"/>
  <c r="F14" i="1" s="1"/>
  <c r="E15" i="1"/>
  <c r="E14" i="1" s="1"/>
  <c r="D15" i="1"/>
  <c r="D14" i="1" s="1"/>
  <c r="F87" i="1"/>
  <c r="F86" i="1" s="1"/>
  <c r="E87" i="1"/>
  <c r="E86" i="1" s="1"/>
  <c r="D87" i="1"/>
  <c r="D86" i="1" s="1"/>
  <c r="F84" i="1"/>
  <c r="F83" i="1" s="1"/>
  <c r="E84" i="1"/>
  <c r="E83" i="1" s="1"/>
  <c r="D84" i="1"/>
  <c r="D83" i="1" s="1"/>
  <c r="F81" i="1"/>
  <c r="F80" i="1" s="1"/>
  <c r="E81" i="1"/>
  <c r="E80" i="1" s="1"/>
  <c r="D81" i="1"/>
  <c r="D80" i="1" s="1"/>
  <c r="F78" i="1"/>
  <c r="F77" i="1" s="1"/>
  <c r="E78" i="1"/>
  <c r="E77" i="1" s="1"/>
  <c r="D78" i="1"/>
  <c r="D77" i="1" s="1"/>
  <c r="E32" i="1"/>
  <c r="E31" i="1"/>
  <c r="F23" i="1"/>
  <c r="F22" i="1" s="1"/>
  <c r="E23" i="1"/>
  <c r="E22" i="1" s="1"/>
  <c r="D23" i="1"/>
  <c r="D22" i="1" s="1"/>
  <c r="F860" i="1"/>
  <c r="F859" i="1" s="1"/>
  <c r="E860" i="1"/>
  <c r="E859" i="1" s="1"/>
  <c r="D860" i="1"/>
  <c r="D859" i="1" s="1"/>
  <c r="F857" i="1"/>
  <c r="F856" i="1" s="1"/>
  <c r="E857" i="1"/>
  <c r="E856" i="1" s="1"/>
  <c r="D857" i="1"/>
  <c r="D856" i="1" s="1"/>
  <c r="F854" i="1"/>
  <c r="F853" i="1" s="1"/>
  <c r="E854" i="1"/>
  <c r="E853" i="1" s="1"/>
  <c r="D854" i="1"/>
  <c r="D853" i="1" s="1"/>
  <c r="F851" i="1"/>
  <c r="F850" i="1" s="1"/>
  <c r="E851" i="1"/>
  <c r="E850" i="1" s="1"/>
  <c r="D851" i="1"/>
  <c r="D850" i="1" s="1"/>
  <c r="F845" i="1"/>
  <c r="F844" i="1" s="1"/>
  <c r="E845" i="1"/>
  <c r="E844" i="1" s="1"/>
  <c r="D845" i="1"/>
  <c r="D844" i="1" s="1"/>
  <c r="F848" i="1"/>
  <c r="F847" i="1" s="1"/>
  <c r="E848" i="1"/>
  <c r="E847" i="1" s="1"/>
  <c r="D848" i="1"/>
  <c r="D847" i="1" s="1"/>
  <c r="F836" i="1"/>
  <c r="F835" i="1" s="1"/>
  <c r="E836" i="1"/>
  <c r="E835" i="1" s="1"/>
  <c r="D836" i="1"/>
  <c r="D835" i="1" s="1"/>
  <c r="F863" i="1"/>
  <c r="F862" i="1" s="1"/>
  <c r="E863" i="1"/>
  <c r="E862" i="1" s="1"/>
  <c r="D863" i="1"/>
  <c r="D862" i="1" s="1"/>
  <c r="F869" i="1"/>
  <c r="F868" i="1" s="1"/>
  <c r="E869" i="1"/>
  <c r="E868" i="1" s="1"/>
  <c r="D869" i="1"/>
  <c r="D868" i="1" s="1"/>
  <c r="F866" i="1"/>
  <c r="F865" i="1" s="1"/>
  <c r="E866" i="1"/>
  <c r="E865" i="1" s="1"/>
  <c r="D866" i="1"/>
  <c r="D865" i="1" s="1"/>
  <c r="F875" i="1"/>
  <c r="F874" i="1" s="1"/>
  <c r="E875" i="1"/>
  <c r="E874" i="1" s="1"/>
  <c r="D875" i="1"/>
  <c r="D874" i="1" s="1"/>
  <c r="F1064" i="1"/>
  <c r="E1064" i="1"/>
  <c r="D1064" i="1"/>
  <c r="F373" i="1"/>
  <c r="E373" i="1"/>
  <c r="D373" i="1"/>
  <c r="F842" i="1"/>
  <c r="F841" i="1" s="1"/>
  <c r="E842" i="1"/>
  <c r="E841" i="1" s="1"/>
  <c r="D842" i="1"/>
  <c r="D841" i="1" s="1"/>
  <c r="F818" i="1"/>
  <c r="F817" i="1" s="1"/>
  <c r="E818" i="1"/>
  <c r="E817" i="1" s="1"/>
  <c r="D818" i="1"/>
  <c r="D817" i="1" s="1"/>
  <c r="F815" i="1"/>
  <c r="F814" i="1" s="1"/>
  <c r="E815" i="1"/>
  <c r="E814" i="1" s="1"/>
  <c r="D815" i="1"/>
  <c r="D814" i="1" s="1"/>
  <c r="F625" i="1"/>
  <c r="F624" i="1" s="1"/>
  <c r="E625" i="1"/>
  <c r="E624" i="1" s="1"/>
  <c r="D625" i="1"/>
  <c r="D624" i="1" s="1"/>
  <c r="F839" i="1"/>
  <c r="F838" i="1" s="1"/>
  <c r="E839" i="1"/>
  <c r="E838" i="1" s="1"/>
  <c r="D839" i="1"/>
  <c r="D838" i="1" s="1"/>
  <c r="F833" i="1"/>
  <c r="F832" i="1" s="1"/>
  <c r="E833" i="1"/>
  <c r="E832" i="1" s="1"/>
  <c r="D833" i="1"/>
  <c r="D832" i="1" s="1"/>
  <c r="F830" i="1"/>
  <c r="F829" i="1" s="1"/>
  <c r="E830" i="1"/>
  <c r="E829" i="1" s="1"/>
  <c r="D830" i="1"/>
  <c r="D829" i="1" s="1"/>
  <c r="F827" i="1"/>
  <c r="F826" i="1" s="1"/>
  <c r="E827" i="1"/>
  <c r="E826" i="1" s="1"/>
  <c r="D827" i="1"/>
  <c r="D826" i="1" s="1"/>
  <c r="F824" i="1"/>
  <c r="F823" i="1" s="1"/>
  <c r="E824" i="1"/>
  <c r="E823" i="1" s="1"/>
  <c r="D824" i="1"/>
  <c r="D823" i="1" s="1"/>
  <c r="F821" i="1"/>
  <c r="F820" i="1" s="1"/>
  <c r="E821" i="1"/>
  <c r="E820" i="1" s="1"/>
  <c r="D821" i="1"/>
  <c r="D820" i="1" s="1"/>
  <c r="F628" i="1"/>
  <c r="F627" i="1" s="1"/>
  <c r="E628" i="1"/>
  <c r="E627" i="1" s="1"/>
  <c r="D628" i="1"/>
  <c r="D627" i="1" s="1"/>
  <c r="D513" i="1"/>
  <c r="F500" i="1"/>
  <c r="F499" i="1" s="1"/>
  <c r="E500" i="1"/>
  <c r="E499" i="1" s="1"/>
  <c r="D500" i="1"/>
  <c r="D499" i="1" s="1"/>
  <c r="F1086" i="1"/>
  <c r="F1085" i="1" s="1"/>
  <c r="E1086" i="1"/>
  <c r="E1085" i="1" s="1"/>
  <c r="D1086" i="1"/>
  <c r="D1085" i="1" s="1"/>
  <c r="D905" i="1"/>
  <c r="D904" i="1" s="1"/>
  <c r="F905" i="1"/>
  <c r="F904" i="1" s="1"/>
  <c r="E905" i="1"/>
  <c r="E904" i="1" s="1"/>
  <c r="F896" i="1" l="1"/>
  <c r="E896" i="1"/>
  <c r="D896" i="1"/>
  <c r="F899" i="1"/>
  <c r="F898" i="1" s="1"/>
  <c r="E899" i="1"/>
  <c r="E898" i="1" s="1"/>
  <c r="D899" i="1"/>
  <c r="D898" i="1" s="1"/>
  <c r="F894" i="1"/>
  <c r="F893" i="1" s="1"/>
  <c r="E894" i="1"/>
  <c r="E893" i="1" s="1"/>
  <c r="D894" i="1"/>
  <c r="F887" i="1"/>
  <c r="F884" i="1" s="1"/>
  <c r="E887" i="1"/>
  <c r="E884" i="1" s="1"/>
  <c r="D887" i="1"/>
  <c r="D884" i="1" s="1"/>
  <c r="F872" i="1"/>
  <c r="F871" i="1" s="1"/>
  <c r="F813" i="1" s="1"/>
  <c r="F812" i="1" s="1"/>
  <c r="E872" i="1"/>
  <c r="E871" i="1" s="1"/>
  <c r="E813" i="1" s="1"/>
  <c r="E812" i="1" s="1"/>
  <c r="D872" i="1"/>
  <c r="D871" i="1" s="1"/>
  <c r="D813" i="1" s="1"/>
  <c r="F810" i="1"/>
  <c r="F809" i="1" s="1"/>
  <c r="F808" i="1" s="1"/>
  <c r="E810" i="1"/>
  <c r="E809" i="1" s="1"/>
  <c r="E808" i="1" s="1"/>
  <c r="D810" i="1"/>
  <c r="D809" i="1" s="1"/>
  <c r="D808" i="1" s="1"/>
  <c r="D893" i="1" l="1"/>
  <c r="F472" i="1"/>
  <c r="F471" i="1" s="1"/>
  <c r="E472" i="1"/>
  <c r="E471" i="1" s="1"/>
  <c r="D472" i="1"/>
  <c r="D471" i="1" s="1"/>
  <c r="F514" i="1" l="1"/>
  <c r="E514" i="1"/>
  <c r="D514" i="1"/>
  <c r="E513" i="1"/>
  <c r="E512" i="1" s="1"/>
  <c r="D512" i="1"/>
  <c r="F512" i="1"/>
  <c r="F511" i="1" l="1"/>
  <c r="E511" i="1"/>
  <c r="D511" i="1"/>
  <c r="D812" i="1" l="1"/>
  <c r="F62" i="1" l="1"/>
  <c r="E62" i="1"/>
  <c r="D62" i="1"/>
  <c r="F36" i="1"/>
  <c r="E36" i="1"/>
  <c r="F35" i="1"/>
  <c r="E35" i="1"/>
  <c r="F147" i="1"/>
  <c r="E147" i="1"/>
  <c r="D147" i="1"/>
  <c r="F118" i="1"/>
  <c r="E118" i="1"/>
  <c r="F117" i="1"/>
  <c r="E117" i="1"/>
  <c r="F110" i="1"/>
  <c r="E110" i="1"/>
  <c r="F109" i="1"/>
  <c r="E109" i="1"/>
  <c r="D126" i="1"/>
  <c r="F125" i="1"/>
  <c r="E125" i="1"/>
  <c r="F291" i="1"/>
  <c r="E291" i="1"/>
  <c r="D291" i="1"/>
  <c r="F258" i="1"/>
  <c r="E258" i="1"/>
  <c r="D258" i="1"/>
  <c r="F255" i="1"/>
  <c r="F252" i="1"/>
  <c r="E252" i="1"/>
  <c r="D252" i="1"/>
  <c r="F194" i="1"/>
  <c r="F186" i="1"/>
  <c r="F183" i="1"/>
  <c r="E183" i="1"/>
  <c r="D255" i="1"/>
  <c r="E194" i="1"/>
  <c r="F422" i="1"/>
  <c r="E422" i="1"/>
  <c r="D422" i="1"/>
  <c r="F419" i="1"/>
  <c r="F418" i="1" s="1"/>
  <c r="F417" i="1" s="1"/>
  <c r="E419" i="1"/>
  <c r="E418" i="1" s="1"/>
  <c r="E417" i="1" s="1"/>
  <c r="F416" i="1"/>
  <c r="E416" i="1"/>
  <c r="F410" i="1"/>
  <c r="E410" i="1"/>
  <c r="D410" i="1"/>
  <c r="F407" i="1"/>
  <c r="E407" i="1"/>
  <c r="F401" i="1"/>
  <c r="E401" i="1"/>
  <c r="F601" i="1"/>
  <c r="E601" i="1"/>
  <c r="F583" i="1"/>
  <c r="E583" i="1"/>
  <c r="D583" i="1"/>
  <c r="E459" i="1"/>
  <c r="D459" i="1"/>
  <c r="F456" i="1"/>
  <c r="E456" i="1"/>
  <c r="D456" i="1"/>
  <c r="F206" i="1"/>
  <c r="E206" i="1"/>
  <c r="D208" i="1"/>
  <c r="D418" i="1"/>
  <c r="D417" i="1" s="1"/>
  <c r="F1112" i="1"/>
  <c r="F1111" i="1" s="1"/>
  <c r="E1112" i="1"/>
  <c r="E1111" i="1" s="1"/>
  <c r="D1112" i="1"/>
  <c r="D1111" i="1" s="1"/>
  <c r="F594" i="1"/>
  <c r="F593" i="1" s="1"/>
  <c r="E594" i="1"/>
  <c r="E593" i="1" s="1"/>
  <c r="D594" i="1"/>
  <c r="D593" i="1" s="1"/>
  <c r="F443" i="1"/>
  <c r="F442" i="1" s="1"/>
  <c r="E443" i="1"/>
  <c r="E442" i="1" s="1"/>
  <c r="D443" i="1"/>
  <c r="D442" i="1" s="1"/>
  <c r="F412" i="1"/>
  <c r="F411" i="1" s="1"/>
  <c r="E412" i="1"/>
  <c r="E411" i="1" s="1"/>
  <c r="D412" i="1"/>
  <c r="D411" i="1" s="1"/>
  <c r="F440" i="1"/>
  <c r="F439" i="1" s="1"/>
  <c r="E440" i="1"/>
  <c r="E439" i="1" s="1"/>
  <c r="D440" i="1"/>
  <c r="D439" i="1" s="1"/>
  <c r="E363" i="1"/>
  <c r="F363" i="1"/>
  <c r="D363" i="1"/>
  <c r="F1109" i="1" l="1"/>
  <c r="F1108" i="1" s="1"/>
  <c r="F1106" i="1"/>
  <c r="F1105" i="1" s="1"/>
  <c r="F1103" i="1"/>
  <c r="F1102" i="1" s="1"/>
  <c r="F1100" i="1"/>
  <c r="F1099" i="1" s="1"/>
  <c r="F1097" i="1"/>
  <c r="F1096" i="1" s="1"/>
  <c r="F1077" i="1"/>
  <c r="F1076" i="1" s="1"/>
  <c r="F1071" i="1"/>
  <c r="F1070" i="1" s="1"/>
  <c r="F1067" i="1"/>
  <c r="F1066" i="1" s="1"/>
  <c r="F1062" i="1"/>
  <c r="F1060" i="1"/>
  <c r="F1057" i="1"/>
  <c r="F1055" i="1"/>
  <c r="F1051" i="1"/>
  <c r="F1050" i="1" s="1"/>
  <c r="F1048" i="1"/>
  <c r="F1046" i="1"/>
  <c r="F1044" i="1"/>
  <c r="F1041" i="1"/>
  <c r="F1039" i="1"/>
  <c r="F1035" i="1"/>
  <c r="F1034" i="1" s="1"/>
  <c r="F1032" i="1"/>
  <c r="F1030" i="1"/>
  <c r="F1028" i="1"/>
  <c r="F1025" i="1"/>
  <c r="F1023" i="1"/>
  <c r="F1019" i="1"/>
  <c r="F1018" i="1" s="1"/>
  <c r="F1016" i="1"/>
  <c r="F1014" i="1"/>
  <c r="F1012" i="1"/>
  <c r="F1009" i="1"/>
  <c r="F1007" i="1"/>
  <c r="F997" i="1"/>
  <c r="F996" i="1" s="1"/>
  <c r="F994" i="1"/>
  <c r="F993" i="1" s="1"/>
  <c r="F991" i="1"/>
  <c r="F990" i="1" s="1"/>
  <c r="F988" i="1"/>
  <c r="F986" i="1"/>
  <c r="F984" i="1"/>
  <c r="F980" i="1"/>
  <c r="F979" i="1" s="1"/>
  <c r="F977" i="1"/>
  <c r="F976" i="1" s="1"/>
  <c r="F974" i="1"/>
  <c r="F970" i="1"/>
  <c r="F968" i="1"/>
  <c r="F965" i="1"/>
  <c r="F963" i="1"/>
  <c r="F960" i="1"/>
  <c r="F958" i="1"/>
  <c r="F955" i="1"/>
  <c r="F953" i="1"/>
  <c r="F950" i="1"/>
  <c r="F948" i="1"/>
  <c r="F945" i="1"/>
  <c r="F944" i="1" s="1"/>
  <c r="F941" i="1"/>
  <c r="F939" i="1"/>
  <c r="F937" i="1"/>
  <c r="F932" i="1"/>
  <c r="F930" i="1"/>
  <c r="F928" i="1"/>
  <c r="F924" i="1"/>
  <c r="F923" i="1" s="1"/>
  <c r="F920" i="1"/>
  <c r="F918" i="1"/>
  <c r="F916" i="1"/>
  <c r="F912" i="1"/>
  <c r="F911" i="1" s="1"/>
  <c r="F908" i="1"/>
  <c r="F907" i="1" s="1"/>
  <c r="F902" i="1"/>
  <c r="F901" i="1" s="1"/>
  <c r="F882" i="1"/>
  <c r="F881" i="1" s="1"/>
  <c r="F738" i="1"/>
  <c r="F737" i="1" s="1"/>
  <c r="F736" i="1" s="1"/>
  <c r="F734" i="1"/>
  <c r="F733" i="1" s="1"/>
  <c r="F732" i="1" s="1"/>
  <c r="F662" i="1"/>
  <c r="F661" i="1" s="1"/>
  <c r="F659" i="1"/>
  <c r="F658" i="1" s="1"/>
  <c r="F656" i="1"/>
  <c r="F655" i="1" s="1"/>
  <c r="F653" i="1"/>
  <c r="F652" i="1" s="1"/>
  <c r="F650" i="1"/>
  <c r="F649" i="1" s="1"/>
  <c r="F645" i="1"/>
  <c r="F644" i="1" s="1"/>
  <c r="F639" i="1"/>
  <c r="F638" i="1" s="1"/>
  <c r="F622" i="1"/>
  <c r="F621" i="1" s="1"/>
  <c r="F619" i="1"/>
  <c r="F618" i="1" s="1"/>
  <c r="F616" i="1"/>
  <c r="F615" i="1" s="1"/>
  <c r="F612" i="1"/>
  <c r="F611" i="1" s="1"/>
  <c r="F609" i="1"/>
  <c r="F608" i="1" s="1"/>
  <c r="F606" i="1"/>
  <c r="F605" i="1" s="1"/>
  <c r="F603" i="1"/>
  <c r="F602" i="1" s="1"/>
  <c r="F600" i="1"/>
  <c r="F599" i="1" s="1"/>
  <c r="F597" i="1"/>
  <c r="F596" i="1" s="1"/>
  <c r="F591" i="1"/>
  <c r="F590" i="1" s="1"/>
  <c r="F588" i="1"/>
  <c r="F587" i="1" s="1"/>
  <c r="F585" i="1"/>
  <c r="F584" i="1" s="1"/>
  <c r="F582" i="1"/>
  <c r="F581" i="1" s="1"/>
  <c r="F579" i="1"/>
  <c r="F578" i="1" s="1"/>
  <c r="F573" i="1"/>
  <c r="F572" i="1" s="1"/>
  <c r="F563" i="1"/>
  <c r="F562" i="1" s="1"/>
  <c r="F560" i="1"/>
  <c r="F559" i="1" s="1"/>
  <c r="F557" i="1"/>
  <c r="F556" i="1" s="1"/>
  <c r="F547" i="1"/>
  <c r="F544" i="1" s="1"/>
  <c r="F542" i="1"/>
  <c r="F541" i="1" s="1"/>
  <c r="F539" i="1"/>
  <c r="F538" i="1" s="1"/>
  <c r="F536" i="1"/>
  <c r="F535" i="1" s="1"/>
  <c r="F533" i="1"/>
  <c r="F532" i="1" s="1"/>
  <c r="F530" i="1"/>
  <c r="F529" i="1" s="1"/>
  <c r="F527" i="1"/>
  <c r="F526" i="1" s="1"/>
  <c r="F517" i="1"/>
  <c r="F516" i="1" s="1"/>
  <c r="F509" i="1"/>
  <c r="F508" i="1" s="1"/>
  <c r="F506" i="1"/>
  <c r="F505" i="1" s="1"/>
  <c r="F503" i="1"/>
  <c r="F502" i="1" s="1"/>
  <c r="F496" i="1"/>
  <c r="F495" i="1" s="1"/>
  <c r="F493" i="1"/>
  <c r="F492" i="1" s="1"/>
  <c r="F490" i="1"/>
  <c r="F489" i="1" s="1"/>
  <c r="F487" i="1"/>
  <c r="F486" i="1" s="1"/>
  <c r="F484" i="1"/>
  <c r="F483" i="1" s="1"/>
  <c r="F481" i="1"/>
  <c r="F480" i="1" s="1"/>
  <c r="F478" i="1"/>
  <c r="F477" i="1" s="1"/>
  <c r="F475" i="1"/>
  <c r="F474" i="1" s="1"/>
  <c r="F469" i="1"/>
  <c r="F467" i="1"/>
  <c r="F465" i="1"/>
  <c r="F458" i="1"/>
  <c r="F457" i="1" s="1"/>
  <c r="F455" i="1"/>
  <c r="F454" i="1" s="1"/>
  <c r="F452" i="1"/>
  <c r="F451" i="1" s="1"/>
  <c r="F449" i="1"/>
  <c r="F448" i="1" s="1"/>
  <c r="F446" i="1"/>
  <c r="F445" i="1" s="1"/>
  <c r="F437" i="1"/>
  <c r="F436" i="1" s="1"/>
  <c r="F434" i="1"/>
  <c r="F433" i="1" s="1"/>
  <c r="F431" i="1"/>
  <c r="F430" i="1" s="1"/>
  <c r="F427" i="1"/>
  <c r="F426" i="1" s="1"/>
  <c r="F424" i="1"/>
  <c r="F423" i="1" s="1"/>
  <c r="F421" i="1"/>
  <c r="F420" i="1" s="1"/>
  <c r="F415" i="1"/>
  <c r="F414" i="1" s="1"/>
  <c r="F409" i="1"/>
  <c r="F408" i="1" s="1"/>
  <c r="F406" i="1"/>
  <c r="F405" i="1" s="1"/>
  <c r="F403" i="1"/>
  <c r="F402" i="1" s="1"/>
  <c r="F400" i="1"/>
  <c r="F399" i="1" s="1"/>
  <c r="F397" i="1"/>
  <c r="F396" i="1" s="1"/>
  <c r="F394" i="1"/>
  <c r="F393" i="1" s="1"/>
  <c r="F391" i="1"/>
  <c r="F390" i="1" s="1"/>
  <c r="F388" i="1"/>
  <c r="F387" i="1" s="1"/>
  <c r="F375" i="1"/>
  <c r="F372" i="1" s="1"/>
  <c r="F366" i="1"/>
  <c r="F365" i="1" s="1"/>
  <c r="F362" i="1"/>
  <c r="F357" i="1"/>
  <c r="F356" i="1" s="1"/>
  <c r="F353" i="1"/>
  <c r="F352" i="1" s="1"/>
  <c r="F350" i="1"/>
  <c r="F349" i="1" s="1"/>
  <c r="F347" i="1"/>
  <c r="F345" i="1"/>
  <c r="F343" i="1"/>
  <c r="F341" i="1"/>
  <c r="F337" i="1"/>
  <c r="F336" i="1" s="1"/>
  <c r="F334" i="1"/>
  <c r="F333" i="1" s="1"/>
  <c r="F331" i="1"/>
  <c r="F330" i="1" s="1"/>
  <c r="F328" i="1"/>
  <c r="F326" i="1"/>
  <c r="F324" i="1"/>
  <c r="F322" i="1"/>
  <c r="F318" i="1"/>
  <c r="F317" i="1" s="1"/>
  <c r="F315" i="1"/>
  <c r="F314" i="1" s="1"/>
  <c r="F312" i="1"/>
  <c r="F311" i="1" s="1"/>
  <c r="F307" i="1"/>
  <c r="F305" i="1"/>
  <c r="F303" i="1"/>
  <c r="F299" i="1"/>
  <c r="F298" i="1" s="1"/>
  <c r="F290" i="1"/>
  <c r="F289" i="1" s="1"/>
  <c r="F287" i="1"/>
  <c r="F286" i="1" s="1"/>
  <c r="F284" i="1"/>
  <c r="F283" i="1" s="1"/>
  <c r="F281" i="1"/>
  <c r="F280" i="1" s="1"/>
  <c r="F275" i="1"/>
  <c r="F274" i="1" s="1"/>
  <c r="F272" i="1"/>
  <c r="F271" i="1" s="1"/>
  <c r="F269" i="1"/>
  <c r="F268" i="1" s="1"/>
  <c r="F266" i="1"/>
  <c r="F265" i="1" s="1"/>
  <c r="F263" i="1"/>
  <c r="F262" i="1" s="1"/>
  <c r="F257" i="1"/>
  <c r="F256" i="1" s="1"/>
  <c r="F254" i="1"/>
  <c r="F253" i="1" s="1"/>
  <c r="F251" i="1"/>
  <c r="F250" i="1" s="1"/>
  <c r="F239" i="1"/>
  <c r="F238" i="1" s="1"/>
  <c r="F234" i="1"/>
  <c r="F233" i="1" s="1"/>
  <c r="F232" i="1" s="1"/>
  <c r="F230" i="1"/>
  <c r="F229" i="1" s="1"/>
  <c r="F227" i="1"/>
  <c r="F226" i="1" s="1"/>
  <c r="F224" i="1"/>
  <c r="F223" i="1" s="1"/>
  <c r="F220" i="1"/>
  <c r="F219" i="1" s="1"/>
  <c r="F217" i="1"/>
  <c r="F216" i="1" s="1"/>
  <c r="F207" i="1"/>
  <c r="F205" i="1"/>
  <c r="F202" i="1"/>
  <c r="F201" i="1" s="1"/>
  <c r="F199" i="1"/>
  <c r="F198" i="1" s="1"/>
  <c r="F196" i="1"/>
  <c r="F195" i="1" s="1"/>
  <c r="F193" i="1"/>
  <c r="F191" i="1"/>
  <c r="F188" i="1"/>
  <c r="F187" i="1" s="1"/>
  <c r="F185" i="1"/>
  <c r="F184" i="1" s="1"/>
  <c r="F182" i="1"/>
  <c r="F181" i="1" s="1"/>
  <c r="F179" i="1"/>
  <c r="F178" i="1" s="1"/>
  <c r="F176" i="1"/>
  <c r="F175" i="1" s="1"/>
  <c r="F173" i="1"/>
  <c r="F172" i="1" s="1"/>
  <c r="F164" i="1"/>
  <c r="F163" i="1" s="1"/>
  <c r="F161" i="1"/>
  <c r="F160" i="1" s="1"/>
  <c r="F157" i="1"/>
  <c r="F153" i="1"/>
  <c r="F150" i="1"/>
  <c r="F149" i="1" s="1"/>
  <c r="F146" i="1"/>
  <c r="F145" i="1" s="1"/>
  <c r="F143" i="1"/>
  <c r="F142" i="1" s="1"/>
  <c r="F136" i="1"/>
  <c r="F135" i="1" s="1"/>
  <c r="F132" i="1"/>
  <c r="F131" i="1" s="1"/>
  <c r="F128" i="1"/>
  <c r="F127" i="1" s="1"/>
  <c r="F124" i="1"/>
  <c r="F123" i="1" s="1"/>
  <c r="F120" i="1"/>
  <c r="F119" i="1" s="1"/>
  <c r="F116" i="1"/>
  <c r="F115" i="1" s="1"/>
  <c r="F112" i="1"/>
  <c r="F111" i="1" s="1"/>
  <c r="F108" i="1"/>
  <c r="F107" i="1" s="1"/>
  <c r="F104" i="1"/>
  <c r="F103" i="1" s="1"/>
  <c r="F100" i="1"/>
  <c r="F99" i="1" s="1"/>
  <c r="F97" i="1"/>
  <c r="F96" i="1" s="1"/>
  <c r="F94" i="1"/>
  <c r="F93" i="1" s="1"/>
  <c r="F91" i="1"/>
  <c r="F90" i="1" s="1"/>
  <c r="F75" i="1"/>
  <c r="F74" i="1" s="1"/>
  <c r="F72" i="1"/>
  <c r="F71" i="1" s="1"/>
  <c r="F69" i="1"/>
  <c r="F68" i="1" s="1"/>
  <c r="F66" i="1"/>
  <c r="F65" i="1" s="1"/>
  <c r="F63" i="1"/>
  <c r="F61" i="1"/>
  <c r="F57" i="1"/>
  <c r="F56" i="1" s="1"/>
  <c r="F54" i="1"/>
  <c r="F53" i="1" s="1"/>
  <c r="F51" i="1"/>
  <c r="F49" i="1"/>
  <c r="F47" i="1"/>
  <c r="F44" i="1"/>
  <c r="F42" i="1"/>
  <c r="F38" i="1"/>
  <c r="F37" i="1" s="1"/>
  <c r="F34" i="1"/>
  <c r="F33" i="1" s="1"/>
  <c r="F30" i="1"/>
  <c r="F29" i="1" s="1"/>
  <c r="F26" i="1"/>
  <c r="F25" i="1" s="1"/>
  <c r="F11" i="1"/>
  <c r="F10" i="1" s="1"/>
  <c r="E1109" i="1"/>
  <c r="E1108" i="1" s="1"/>
  <c r="E1106" i="1"/>
  <c r="E1105" i="1" s="1"/>
  <c r="E1103" i="1"/>
  <c r="E1102" i="1" s="1"/>
  <c r="E1100" i="1"/>
  <c r="E1099" i="1" s="1"/>
  <c r="E1097" i="1"/>
  <c r="E1096" i="1" s="1"/>
  <c r="E1077" i="1"/>
  <c r="E1076" i="1" s="1"/>
  <c r="E1071" i="1"/>
  <c r="E1070" i="1" s="1"/>
  <c r="E1067" i="1"/>
  <c r="E1066" i="1" s="1"/>
  <c r="E1062" i="1"/>
  <c r="E1060" i="1"/>
  <c r="E1057" i="1"/>
  <c r="E1055" i="1"/>
  <c r="E1051" i="1"/>
  <c r="E1050" i="1" s="1"/>
  <c r="E1048" i="1"/>
  <c r="E1046" i="1"/>
  <c r="E1044" i="1"/>
  <c r="E1041" i="1"/>
  <c r="E1039" i="1"/>
  <c r="E1035" i="1"/>
  <c r="E1034" i="1" s="1"/>
  <c r="E1032" i="1"/>
  <c r="E1030" i="1"/>
  <c r="E1028" i="1"/>
  <c r="E1025" i="1"/>
  <c r="E1023" i="1"/>
  <c r="E1019" i="1"/>
  <c r="E1018" i="1" s="1"/>
  <c r="E1016" i="1"/>
  <c r="E1014" i="1"/>
  <c r="E1012" i="1"/>
  <c r="E1009" i="1"/>
  <c r="E1007" i="1"/>
  <c r="E997" i="1"/>
  <c r="E996" i="1" s="1"/>
  <c r="E994" i="1"/>
  <c r="E993" i="1" s="1"/>
  <c r="E991" i="1"/>
  <c r="E990" i="1" s="1"/>
  <c r="E988" i="1"/>
  <c r="E986" i="1"/>
  <c r="E984" i="1"/>
  <c r="E980" i="1"/>
  <c r="E979" i="1" s="1"/>
  <c r="E977" i="1"/>
  <c r="E976" i="1" s="1"/>
  <c r="E974" i="1"/>
  <c r="E970" i="1"/>
  <c r="E968" i="1"/>
  <c r="E965" i="1"/>
  <c r="E963" i="1"/>
  <c r="E960" i="1"/>
  <c r="E958" i="1"/>
  <c r="E955" i="1"/>
  <c r="E953" i="1"/>
  <c r="E950" i="1"/>
  <c r="E948" i="1"/>
  <c r="E945" i="1"/>
  <c r="E944" i="1" s="1"/>
  <c r="E941" i="1"/>
  <c r="E939" i="1"/>
  <c r="E937" i="1"/>
  <c r="E932" i="1"/>
  <c r="E930" i="1"/>
  <c r="E928" i="1"/>
  <c r="E924" i="1"/>
  <c r="E923" i="1" s="1"/>
  <c r="E920" i="1"/>
  <c r="E918" i="1"/>
  <c r="E916" i="1"/>
  <c r="E912" i="1"/>
  <c r="E911" i="1" s="1"/>
  <c r="E908" i="1"/>
  <c r="E907" i="1" s="1"/>
  <c r="E902" i="1"/>
  <c r="E901" i="1" s="1"/>
  <c r="E882" i="1"/>
  <c r="E881" i="1" s="1"/>
  <c r="E738" i="1"/>
  <c r="E737" i="1" s="1"/>
  <c r="E736" i="1" s="1"/>
  <c r="E734" i="1"/>
  <c r="E733" i="1" s="1"/>
  <c r="E732" i="1" s="1"/>
  <c r="E662" i="1"/>
  <c r="E661" i="1" s="1"/>
  <c r="E659" i="1"/>
  <c r="E658" i="1" s="1"/>
  <c r="E656" i="1"/>
  <c r="E655" i="1" s="1"/>
  <c r="E653" i="1"/>
  <c r="E652" i="1" s="1"/>
  <c r="E650" i="1"/>
  <c r="E649" i="1" s="1"/>
  <c r="E645" i="1"/>
  <c r="E644" i="1" s="1"/>
  <c r="E639" i="1"/>
  <c r="E638" i="1" s="1"/>
  <c r="E622" i="1"/>
  <c r="E621" i="1" s="1"/>
  <c r="E619" i="1"/>
  <c r="E618" i="1" s="1"/>
  <c r="E616" i="1"/>
  <c r="E615" i="1" s="1"/>
  <c r="E612" i="1"/>
  <c r="E611" i="1" s="1"/>
  <c r="E609" i="1"/>
  <c r="E608" i="1" s="1"/>
  <c r="E606" i="1"/>
  <c r="E605" i="1" s="1"/>
  <c r="E603" i="1"/>
  <c r="E602" i="1" s="1"/>
  <c r="E600" i="1"/>
  <c r="E599" i="1" s="1"/>
  <c r="E597" i="1"/>
  <c r="E596" i="1" s="1"/>
  <c r="E591" i="1"/>
  <c r="E590" i="1" s="1"/>
  <c r="E588" i="1"/>
  <c r="E587" i="1" s="1"/>
  <c r="E585" i="1"/>
  <c r="E584" i="1" s="1"/>
  <c r="E582" i="1"/>
  <c r="E581" i="1" s="1"/>
  <c r="E579" i="1"/>
  <c r="E578" i="1" s="1"/>
  <c r="E573" i="1"/>
  <c r="E572" i="1" s="1"/>
  <c r="E563" i="1"/>
  <c r="E562" i="1" s="1"/>
  <c r="E560" i="1"/>
  <c r="E559" i="1" s="1"/>
  <c r="E557" i="1"/>
  <c r="E556" i="1" s="1"/>
  <c r="E547" i="1"/>
  <c r="E544" i="1" s="1"/>
  <c r="E542" i="1"/>
  <c r="E541" i="1" s="1"/>
  <c r="E539" i="1"/>
  <c r="E538" i="1" s="1"/>
  <c r="E536" i="1"/>
  <c r="E535" i="1" s="1"/>
  <c r="E533" i="1"/>
  <c r="E532" i="1" s="1"/>
  <c r="E530" i="1"/>
  <c r="E529" i="1" s="1"/>
  <c r="E527" i="1"/>
  <c r="E526" i="1" s="1"/>
  <c r="E517" i="1"/>
  <c r="E516" i="1" s="1"/>
  <c r="E509" i="1"/>
  <c r="E508" i="1" s="1"/>
  <c r="E506" i="1"/>
  <c r="E505" i="1" s="1"/>
  <c r="E503" i="1"/>
  <c r="E502" i="1" s="1"/>
  <c r="E496" i="1"/>
  <c r="E495" i="1" s="1"/>
  <c r="E493" i="1"/>
  <c r="E492" i="1" s="1"/>
  <c r="E490" i="1"/>
  <c r="E489" i="1" s="1"/>
  <c r="E487" i="1"/>
  <c r="E486" i="1" s="1"/>
  <c r="E484" i="1"/>
  <c r="E483" i="1" s="1"/>
  <c r="E481" i="1"/>
  <c r="E480" i="1" s="1"/>
  <c r="E478" i="1"/>
  <c r="E477" i="1" s="1"/>
  <c r="E475" i="1"/>
  <c r="E474" i="1" s="1"/>
  <c r="E469" i="1"/>
  <c r="E467" i="1"/>
  <c r="E465" i="1"/>
  <c r="E458" i="1"/>
  <c r="E457" i="1" s="1"/>
  <c r="E455" i="1"/>
  <c r="E454" i="1" s="1"/>
  <c r="E452" i="1"/>
  <c r="E451" i="1" s="1"/>
  <c r="E449" i="1"/>
  <c r="E448" i="1" s="1"/>
  <c r="E446" i="1"/>
  <c r="E445" i="1" s="1"/>
  <c r="E437" i="1"/>
  <c r="E436" i="1" s="1"/>
  <c r="E434" i="1"/>
  <c r="E433" i="1" s="1"/>
  <c r="E431" i="1"/>
  <c r="E430" i="1" s="1"/>
  <c r="E427" i="1"/>
  <c r="E426" i="1" s="1"/>
  <c r="E424" i="1"/>
  <c r="E423" i="1" s="1"/>
  <c r="E421" i="1"/>
  <c r="E420" i="1" s="1"/>
  <c r="E415" i="1"/>
  <c r="E414" i="1" s="1"/>
  <c r="E409" i="1"/>
  <c r="E408" i="1" s="1"/>
  <c r="E406" i="1"/>
  <c r="E405" i="1" s="1"/>
  <c r="E403" i="1"/>
  <c r="E402" i="1" s="1"/>
  <c r="E400" i="1"/>
  <c r="E399" i="1" s="1"/>
  <c r="E397" i="1"/>
  <c r="E396" i="1" s="1"/>
  <c r="E394" i="1"/>
  <c r="E393" i="1" s="1"/>
  <c r="E391" i="1"/>
  <c r="E390" i="1" s="1"/>
  <c r="E388" i="1"/>
  <c r="E387" i="1" s="1"/>
  <c r="E375" i="1"/>
  <c r="E372" i="1" s="1"/>
  <c r="E366" i="1"/>
  <c r="E365" i="1" s="1"/>
  <c r="E362" i="1"/>
  <c r="E357" i="1"/>
  <c r="E356" i="1" s="1"/>
  <c r="E353" i="1"/>
  <c r="E352" i="1" s="1"/>
  <c r="E350" i="1"/>
  <c r="E349" i="1" s="1"/>
  <c r="E347" i="1"/>
  <c r="E345" i="1"/>
  <c r="E343" i="1"/>
  <c r="E341" i="1"/>
  <c r="E337" i="1"/>
  <c r="E336" i="1" s="1"/>
  <c r="E334" i="1"/>
  <c r="E333" i="1" s="1"/>
  <c r="E331" i="1"/>
  <c r="E330" i="1" s="1"/>
  <c r="E328" i="1"/>
  <c r="E326" i="1"/>
  <c r="E324" i="1"/>
  <c r="E322" i="1"/>
  <c r="E318" i="1"/>
  <c r="E317" i="1" s="1"/>
  <c r="E315" i="1"/>
  <c r="E314" i="1" s="1"/>
  <c r="E312" i="1"/>
  <c r="E311" i="1" s="1"/>
  <c r="E307" i="1"/>
  <c r="E305" i="1"/>
  <c r="E303" i="1"/>
  <c r="E299" i="1"/>
  <c r="E298" i="1" s="1"/>
  <c r="E290" i="1"/>
  <c r="E289" i="1" s="1"/>
  <c r="E287" i="1"/>
  <c r="E286" i="1" s="1"/>
  <c r="E284" i="1"/>
  <c r="E283" i="1" s="1"/>
  <c r="E281" i="1"/>
  <c r="E280" i="1" s="1"/>
  <c r="E275" i="1"/>
  <c r="E274" i="1" s="1"/>
  <c r="E272" i="1"/>
  <c r="E271" i="1" s="1"/>
  <c r="E269" i="1"/>
  <c r="E268" i="1" s="1"/>
  <c r="E266" i="1"/>
  <c r="E265" i="1" s="1"/>
  <c r="E263" i="1"/>
  <c r="E262" i="1" s="1"/>
  <c r="E257" i="1"/>
  <c r="E256" i="1" s="1"/>
  <c r="E255" i="1"/>
  <c r="E254" i="1" s="1"/>
  <c r="E253" i="1" s="1"/>
  <c r="E251" i="1"/>
  <c r="E250" i="1" s="1"/>
  <c r="E239" i="1"/>
  <c r="E238" i="1" s="1"/>
  <c r="E234" i="1"/>
  <c r="E233" i="1" s="1"/>
  <c r="E232" i="1" s="1"/>
  <c r="E230" i="1"/>
  <c r="E229" i="1" s="1"/>
  <c r="E227" i="1"/>
  <c r="E226" i="1" s="1"/>
  <c r="E224" i="1"/>
  <c r="E223" i="1" s="1"/>
  <c r="E220" i="1"/>
  <c r="E219" i="1" s="1"/>
  <c r="E217" i="1"/>
  <c r="E216" i="1" s="1"/>
  <c r="E207" i="1"/>
  <c r="E205" i="1"/>
  <c r="E202" i="1"/>
  <c r="E201" i="1" s="1"/>
  <c r="E199" i="1"/>
  <c r="E198" i="1" s="1"/>
  <c r="E196" i="1"/>
  <c r="E195" i="1" s="1"/>
  <c r="E193" i="1"/>
  <c r="E191" i="1"/>
  <c r="E188" i="1"/>
  <c r="E187" i="1" s="1"/>
  <c r="E185" i="1"/>
  <c r="E184" i="1" s="1"/>
  <c r="E182" i="1"/>
  <c r="E181" i="1" s="1"/>
  <c r="E179" i="1"/>
  <c r="E178" i="1" s="1"/>
  <c r="E176" i="1"/>
  <c r="E175" i="1" s="1"/>
  <c r="E173" i="1"/>
  <c r="E172" i="1" s="1"/>
  <c r="E164" i="1"/>
  <c r="E163" i="1" s="1"/>
  <c r="E161" i="1"/>
  <c r="E160" i="1" s="1"/>
  <c r="E157" i="1"/>
  <c r="E153" i="1"/>
  <c r="E150" i="1"/>
  <c r="E149" i="1" s="1"/>
  <c r="E146" i="1"/>
  <c r="E145" i="1" s="1"/>
  <c r="E143" i="1"/>
  <c r="E142" i="1" s="1"/>
  <c r="E136" i="1"/>
  <c r="E135" i="1" s="1"/>
  <c r="E132" i="1"/>
  <c r="E131" i="1" s="1"/>
  <c r="E128" i="1"/>
  <c r="E127" i="1" s="1"/>
  <c r="E124" i="1"/>
  <c r="E123" i="1" s="1"/>
  <c r="E120" i="1"/>
  <c r="E119" i="1" s="1"/>
  <c r="E116" i="1"/>
  <c r="E115" i="1" s="1"/>
  <c r="E112" i="1"/>
  <c r="E111" i="1" s="1"/>
  <c r="E108" i="1"/>
  <c r="E107" i="1" s="1"/>
  <c r="E104" i="1"/>
  <c r="E103" i="1" s="1"/>
  <c r="E100" i="1"/>
  <c r="E99" i="1" s="1"/>
  <c r="E97" i="1"/>
  <c r="E96" i="1" s="1"/>
  <c r="E94" i="1"/>
  <c r="E93" i="1" s="1"/>
  <c r="E91" i="1"/>
  <c r="E90" i="1" s="1"/>
  <c r="E75" i="1"/>
  <c r="E74" i="1" s="1"/>
  <c r="E72" i="1"/>
  <c r="E71" i="1" s="1"/>
  <c r="E69" i="1"/>
  <c r="E68" i="1" s="1"/>
  <c r="E66" i="1"/>
  <c r="E65" i="1" s="1"/>
  <c r="E63" i="1"/>
  <c r="E61" i="1"/>
  <c r="E57" i="1"/>
  <c r="E56" i="1" s="1"/>
  <c r="E54" i="1"/>
  <c r="E53" i="1" s="1"/>
  <c r="E51" i="1"/>
  <c r="E49" i="1"/>
  <c r="E47" i="1"/>
  <c r="E44" i="1"/>
  <c r="E42" i="1"/>
  <c r="E38" i="1"/>
  <c r="E37" i="1" s="1"/>
  <c r="E34" i="1"/>
  <c r="E33" i="1" s="1"/>
  <c r="E30" i="1"/>
  <c r="E29" i="1" s="1"/>
  <c r="E26" i="1"/>
  <c r="E25" i="1" s="1"/>
  <c r="E11" i="1"/>
  <c r="E10" i="1" s="1"/>
  <c r="F880" i="1" l="1"/>
  <c r="E880" i="1"/>
  <c r="F1059" i="1"/>
  <c r="F1069" i="1"/>
  <c r="E1069" i="1"/>
  <c r="E355" i="1"/>
  <c r="E498" i="1"/>
  <c r="F355" i="1"/>
  <c r="F498" i="1"/>
  <c r="E1059" i="1"/>
  <c r="F41" i="1"/>
  <c r="F1054" i="1"/>
  <c r="E957" i="1"/>
  <c r="F60" i="1"/>
  <c r="F321" i="1"/>
  <c r="F320" i="1" s="1"/>
  <c r="F340" i="1"/>
  <c r="F339" i="1" s="1"/>
  <c r="E380" i="1"/>
  <c r="E429" i="1"/>
  <c r="F102" i="1"/>
  <c r="E60" i="1"/>
  <c r="E1054" i="1"/>
  <c r="F962" i="1"/>
  <c r="E102" i="1"/>
  <c r="F957" i="1"/>
  <c r="F380" i="1"/>
  <c r="F429" i="1"/>
  <c r="E967" i="1"/>
  <c r="F152" i="1"/>
  <c r="F148" i="1" s="1"/>
  <c r="F947" i="1"/>
  <c r="F1011" i="1"/>
  <c r="F1038" i="1"/>
  <c r="F46" i="1"/>
  <c r="E41" i="1"/>
  <c r="E152" i="1"/>
  <c r="E148" i="1" s="1"/>
  <c r="F190" i="1"/>
  <c r="F302" i="1"/>
  <c r="F301" i="1" s="1"/>
  <c r="E302" i="1"/>
  <c r="E301" i="1" s="1"/>
  <c r="F927" i="1"/>
  <c r="F926" i="1" s="1"/>
  <c r="F922" i="1" s="1"/>
  <c r="E321" i="1"/>
  <c r="E320" i="1" s="1"/>
  <c r="E340" i="1"/>
  <c r="E339" i="1" s="1"/>
  <c r="E983" i="1"/>
  <c r="E982" i="1" s="1"/>
  <c r="F983" i="1"/>
  <c r="F982" i="1" s="1"/>
  <c r="E915" i="1"/>
  <c r="E914" i="1" s="1"/>
  <c r="E910" i="1" s="1"/>
  <c r="F967" i="1"/>
  <c r="F1006" i="1"/>
  <c r="E46" i="1"/>
  <c r="E190" i="1"/>
  <c r="E204" i="1"/>
  <c r="E927" i="1"/>
  <c r="E926" i="1" s="1"/>
  <c r="E922" i="1" s="1"/>
  <c r="E936" i="1"/>
  <c r="E935" i="1" s="1"/>
  <c r="E947" i="1"/>
  <c r="E1006" i="1"/>
  <c r="F464" i="1"/>
  <c r="F463" i="1" s="1"/>
  <c r="F915" i="1"/>
  <c r="F914" i="1" s="1"/>
  <c r="F910" i="1" s="1"/>
  <c r="F1043" i="1"/>
  <c r="F204" i="1"/>
  <c r="E1038" i="1"/>
  <c r="E1043" i="1"/>
  <c r="F1022" i="1"/>
  <c r="E1022" i="1"/>
  <c r="E1027" i="1"/>
  <c r="F1027" i="1"/>
  <c r="E1011" i="1"/>
  <c r="E637" i="1"/>
  <c r="E89" i="1"/>
  <c r="E159" i="1"/>
  <c r="F215" i="1"/>
  <c r="E614" i="1"/>
  <c r="E565" i="1" s="1"/>
  <c r="F614" i="1"/>
  <c r="F565" i="1" s="1"/>
  <c r="F637" i="1"/>
  <c r="E215" i="1"/>
  <c r="E222" i="1"/>
  <c r="F549" i="1"/>
  <c r="E962" i="1"/>
  <c r="F952" i="1"/>
  <c r="E952" i="1"/>
  <c r="F936" i="1"/>
  <c r="F935" i="1" s="1"/>
  <c r="E464" i="1"/>
  <c r="E463" i="1" s="1"/>
  <c r="F159" i="1"/>
  <c r="F89" i="1"/>
  <c r="F522" i="1"/>
  <c r="F648" i="1"/>
  <c r="F647" i="1" s="1"/>
  <c r="F222" i="1"/>
  <c r="E522" i="1"/>
  <c r="E549" i="1"/>
  <c r="E648" i="1"/>
  <c r="E647" i="1" s="1"/>
  <c r="F9" i="1" l="1"/>
  <c r="E9" i="1"/>
  <c r="E1053" i="1"/>
  <c r="E237" i="1"/>
  <c r="E236" i="1" s="1"/>
  <c r="F237" i="1"/>
  <c r="F236" i="1" s="1"/>
  <c r="F1053" i="1"/>
  <c r="F1005" i="1"/>
  <c r="F1021" i="1"/>
  <c r="F166" i="1"/>
  <c r="E1021" i="1"/>
  <c r="F1037" i="1"/>
  <c r="E1005" i="1"/>
  <c r="E166" i="1"/>
  <c r="F943" i="1"/>
  <c r="F934" i="1" s="1"/>
  <c r="E1037" i="1"/>
  <c r="E943" i="1"/>
  <c r="E934" i="1" s="1"/>
  <c r="D945" i="1"/>
  <c r="D944" i="1" s="1"/>
  <c r="D948" i="1"/>
  <c r="D950" i="1"/>
  <c r="D953" i="1"/>
  <c r="D955" i="1"/>
  <c r="D958" i="1"/>
  <c r="D960" i="1"/>
  <c r="D963" i="1"/>
  <c r="D965" i="1"/>
  <c r="D968" i="1"/>
  <c r="D970" i="1"/>
  <c r="D974" i="1"/>
  <c r="D977" i="1"/>
  <c r="D976" i="1" s="1"/>
  <c r="D980" i="1"/>
  <c r="D979" i="1" s="1"/>
  <c r="D984" i="1"/>
  <c r="D986" i="1"/>
  <c r="D988" i="1"/>
  <c r="D991" i="1"/>
  <c r="D990" i="1" s="1"/>
  <c r="D994" i="1"/>
  <c r="D993" i="1" s="1"/>
  <c r="D996" i="1"/>
  <c r="D1007" i="1"/>
  <c r="D1009" i="1"/>
  <c r="D1012" i="1"/>
  <c r="D1014" i="1"/>
  <c r="D1016" i="1"/>
  <c r="D1019" i="1"/>
  <c r="D1018" i="1" s="1"/>
  <c r="D1023" i="1"/>
  <c r="D1025" i="1"/>
  <c r="D1028" i="1"/>
  <c r="D1030" i="1"/>
  <c r="D1032" i="1"/>
  <c r="D1035" i="1"/>
  <c r="D1034" i="1" s="1"/>
  <c r="D1039" i="1"/>
  <c r="D1041" i="1"/>
  <c r="D1044" i="1"/>
  <c r="D1046" i="1"/>
  <c r="D1048" i="1"/>
  <c r="D1051" i="1"/>
  <c r="D1050" i="1" s="1"/>
  <c r="D1055" i="1"/>
  <c r="D1057" i="1"/>
  <c r="D1062" i="1"/>
  <c r="D1060" i="1"/>
  <c r="D1067" i="1"/>
  <c r="D1066" i="1" s="1"/>
  <c r="D1071" i="1"/>
  <c r="D1070" i="1" s="1"/>
  <c r="D1077" i="1"/>
  <c r="D1076" i="1" s="1"/>
  <c r="D1097" i="1"/>
  <c r="D1096" i="1" s="1"/>
  <c r="D1100" i="1"/>
  <c r="D1099" i="1" s="1"/>
  <c r="D1103" i="1"/>
  <c r="D1102" i="1" s="1"/>
  <c r="D1106" i="1"/>
  <c r="D1105" i="1" s="1"/>
  <c r="D1109" i="1"/>
  <c r="D1108" i="1" s="1"/>
  <c r="D937" i="1"/>
  <c r="D939" i="1"/>
  <c r="D941" i="1"/>
  <c r="D924" i="1"/>
  <c r="D923" i="1" s="1"/>
  <c r="D928" i="1"/>
  <c r="D930" i="1"/>
  <c r="D932" i="1"/>
  <c r="D918" i="1"/>
  <c r="D920" i="1"/>
  <c r="D916" i="1"/>
  <c r="D912" i="1"/>
  <c r="D911" i="1" s="1"/>
  <c r="D908" i="1"/>
  <c r="D907" i="1" s="1"/>
  <c r="D882" i="1"/>
  <c r="D881" i="1" s="1"/>
  <c r="D902" i="1"/>
  <c r="D901" i="1" s="1"/>
  <c r="D738" i="1"/>
  <c r="D737" i="1" s="1"/>
  <c r="D736" i="1" s="1"/>
  <c r="D734" i="1"/>
  <c r="D733" i="1" s="1"/>
  <c r="D732" i="1" s="1"/>
  <c r="D650" i="1"/>
  <c r="D649" i="1" s="1"/>
  <c r="D653" i="1"/>
  <c r="D652" i="1" s="1"/>
  <c r="D656" i="1"/>
  <c r="D655" i="1" s="1"/>
  <c r="D659" i="1"/>
  <c r="D658" i="1" s="1"/>
  <c r="D662" i="1"/>
  <c r="D661" i="1" s="1"/>
  <c r="D639" i="1"/>
  <c r="D638" i="1" s="1"/>
  <c r="D645" i="1"/>
  <c r="D644" i="1" s="1"/>
  <c r="D648" i="1" l="1"/>
  <c r="D880" i="1"/>
  <c r="D967" i="1"/>
  <c r="D637" i="1"/>
  <c r="D1059" i="1"/>
  <c r="F7" i="1"/>
  <c r="E7" i="1"/>
  <c r="E1004" i="1"/>
  <c r="F1004" i="1"/>
  <c r="F878" i="1" s="1"/>
  <c r="D947" i="1"/>
  <c r="D962" i="1"/>
  <c r="D957" i="1"/>
  <c r="D1043" i="1"/>
  <c r="D1022" i="1"/>
  <c r="D1006" i="1"/>
  <c r="D1054" i="1"/>
  <c r="D1038" i="1"/>
  <c r="D1027" i="1"/>
  <c r="D936" i="1"/>
  <c r="D935" i="1" s="1"/>
  <c r="D983" i="1"/>
  <c r="D982" i="1" s="1"/>
  <c r="D952" i="1"/>
  <c r="D1011" i="1"/>
  <c r="D927" i="1"/>
  <c r="D926" i="1" s="1"/>
  <c r="D922" i="1" s="1"/>
  <c r="D915" i="1"/>
  <c r="D914" i="1" s="1"/>
  <c r="D910" i="1" s="1"/>
  <c r="D647" i="1"/>
  <c r="D616" i="1"/>
  <c r="D615" i="1" s="1"/>
  <c r="D619" i="1"/>
  <c r="D618" i="1" s="1"/>
  <c r="D621" i="1"/>
  <c r="D573" i="1"/>
  <c r="D572" i="1" s="1"/>
  <c r="D579" i="1"/>
  <c r="D578" i="1" s="1"/>
  <c r="D582" i="1"/>
  <c r="D581" i="1" s="1"/>
  <c r="D585" i="1"/>
  <c r="D584" i="1" s="1"/>
  <c r="D588" i="1"/>
  <c r="D587" i="1" s="1"/>
  <c r="D591" i="1"/>
  <c r="D590" i="1" s="1"/>
  <c r="D597" i="1"/>
  <c r="D596" i="1" s="1"/>
  <c r="D600" i="1"/>
  <c r="D599" i="1" s="1"/>
  <c r="D603" i="1"/>
  <c r="D602" i="1" s="1"/>
  <c r="D606" i="1"/>
  <c r="D605" i="1" s="1"/>
  <c r="D609" i="1"/>
  <c r="D608" i="1" s="1"/>
  <c r="D612" i="1"/>
  <c r="D611" i="1" s="1"/>
  <c r="D557" i="1"/>
  <c r="D556" i="1" s="1"/>
  <c r="D560" i="1"/>
  <c r="D559" i="1" s="1"/>
  <c r="D563" i="1"/>
  <c r="D562" i="1" s="1"/>
  <c r="D527" i="1"/>
  <c r="D526" i="1" s="1"/>
  <c r="D530" i="1"/>
  <c r="D529" i="1" s="1"/>
  <c r="D533" i="1"/>
  <c r="D532" i="1" s="1"/>
  <c r="D536" i="1"/>
  <c r="D535" i="1" s="1"/>
  <c r="D539" i="1"/>
  <c r="D538" i="1" s="1"/>
  <c r="D542" i="1"/>
  <c r="D541" i="1" s="1"/>
  <c r="D547" i="1"/>
  <c r="D544" i="1" s="1"/>
  <c r="D478" i="1"/>
  <c r="D477" i="1" s="1"/>
  <c r="D481" i="1"/>
  <c r="D480" i="1" s="1"/>
  <c r="D484" i="1"/>
  <c r="D483" i="1" s="1"/>
  <c r="D487" i="1"/>
  <c r="D486" i="1" s="1"/>
  <c r="D490" i="1"/>
  <c r="D489" i="1" s="1"/>
  <c r="D493" i="1"/>
  <c r="D492" i="1" s="1"/>
  <c r="D496" i="1"/>
  <c r="D495" i="1" s="1"/>
  <c r="D503" i="1"/>
  <c r="D502" i="1" s="1"/>
  <c r="D506" i="1"/>
  <c r="D505" i="1" s="1"/>
  <c r="D509" i="1"/>
  <c r="D508" i="1" s="1"/>
  <c r="D517" i="1"/>
  <c r="D516" i="1" s="1"/>
  <c r="D475" i="1"/>
  <c r="D474" i="1" s="1"/>
  <c r="D469" i="1"/>
  <c r="D467" i="1"/>
  <c r="D465" i="1"/>
  <c r="D434" i="1"/>
  <c r="D433" i="1" s="1"/>
  <c r="D437" i="1"/>
  <c r="D436" i="1" s="1"/>
  <c r="D446" i="1"/>
  <c r="D445" i="1" s="1"/>
  <c r="D449" i="1"/>
  <c r="D448" i="1" s="1"/>
  <c r="D452" i="1"/>
  <c r="D451" i="1" s="1"/>
  <c r="D455" i="1"/>
  <c r="D454" i="1" s="1"/>
  <c r="D458" i="1"/>
  <c r="D457" i="1" s="1"/>
  <c r="D431" i="1"/>
  <c r="D430" i="1" s="1"/>
  <c r="D415" i="1"/>
  <c r="D414" i="1" s="1"/>
  <c r="D421" i="1"/>
  <c r="D420" i="1" s="1"/>
  <c r="D424" i="1"/>
  <c r="D423" i="1" s="1"/>
  <c r="D427" i="1"/>
  <c r="D426" i="1" s="1"/>
  <c r="D409" i="1"/>
  <c r="D408" i="1" s="1"/>
  <c r="D406" i="1"/>
  <c r="D405" i="1" s="1"/>
  <c r="D403" i="1"/>
  <c r="D402" i="1" s="1"/>
  <c r="D400" i="1"/>
  <c r="D399" i="1" s="1"/>
  <c r="D397" i="1"/>
  <c r="D396" i="1" s="1"/>
  <c r="D394" i="1"/>
  <c r="D393" i="1" s="1"/>
  <c r="D391" i="1"/>
  <c r="D390" i="1" s="1"/>
  <c r="D388" i="1"/>
  <c r="D387" i="1" s="1"/>
  <c r="D375" i="1"/>
  <c r="D372" i="1" s="1"/>
  <c r="D368" i="1" s="1"/>
  <c r="D357" i="1"/>
  <c r="D356" i="1" s="1"/>
  <c r="D362" i="1"/>
  <c r="D366" i="1"/>
  <c r="D365" i="1" s="1"/>
  <c r="D353" i="1"/>
  <c r="D352" i="1" s="1"/>
  <c r="D350" i="1"/>
  <c r="D349" i="1" s="1"/>
  <c r="D347" i="1"/>
  <c r="D345" i="1"/>
  <c r="D343" i="1"/>
  <c r="D341" i="1"/>
  <c r="D337" i="1"/>
  <c r="D336" i="1" s="1"/>
  <c r="D334" i="1"/>
  <c r="D333" i="1" s="1"/>
  <c r="D331" i="1"/>
  <c r="D330" i="1" s="1"/>
  <c r="D328" i="1"/>
  <c r="D326" i="1"/>
  <c r="D324" i="1"/>
  <c r="D322" i="1"/>
  <c r="D318" i="1"/>
  <c r="D317" i="1" s="1"/>
  <c r="D315" i="1"/>
  <c r="D314" i="1" s="1"/>
  <c r="D312" i="1"/>
  <c r="D311" i="1" s="1"/>
  <c r="D309" i="1"/>
  <c r="D307" i="1"/>
  <c r="D305" i="1"/>
  <c r="D303" i="1"/>
  <c r="D299" i="1"/>
  <c r="D298" i="1" s="1"/>
  <c r="D290" i="1"/>
  <c r="D289" i="1" s="1"/>
  <c r="D287" i="1"/>
  <c r="D286" i="1" s="1"/>
  <c r="D284" i="1"/>
  <c r="D283" i="1" s="1"/>
  <c r="D281" i="1"/>
  <c r="D280" i="1" s="1"/>
  <c r="D275" i="1"/>
  <c r="D274" i="1" s="1"/>
  <c r="D272" i="1"/>
  <c r="D271" i="1" s="1"/>
  <c r="D269" i="1"/>
  <c r="D268" i="1" s="1"/>
  <c r="D266" i="1"/>
  <c r="D265" i="1" s="1"/>
  <c r="D263" i="1"/>
  <c r="D262" i="1" s="1"/>
  <c r="D257" i="1"/>
  <c r="D256" i="1" s="1"/>
  <c r="D254" i="1"/>
  <c r="D253" i="1" s="1"/>
  <c r="D251" i="1"/>
  <c r="D250" i="1" s="1"/>
  <c r="D239" i="1"/>
  <c r="D238" i="1" s="1"/>
  <c r="D233" i="1"/>
  <c r="D232" i="1" s="1"/>
  <c r="D230" i="1"/>
  <c r="D229" i="1" s="1"/>
  <c r="D227" i="1"/>
  <c r="D226" i="1" s="1"/>
  <c r="D224" i="1"/>
  <c r="D223" i="1" s="1"/>
  <c r="D220" i="1"/>
  <c r="D219" i="1" s="1"/>
  <c r="D217" i="1"/>
  <c r="D216" i="1" s="1"/>
  <c r="D205" i="1"/>
  <c r="D207" i="1"/>
  <c r="D202" i="1"/>
  <c r="D201" i="1" s="1"/>
  <c r="D199" i="1"/>
  <c r="D198" i="1" s="1"/>
  <c r="D196" i="1"/>
  <c r="D195" i="1" s="1"/>
  <c r="D193" i="1"/>
  <c r="D191" i="1"/>
  <c r="D188" i="1"/>
  <c r="D187" i="1" s="1"/>
  <c r="D185" i="1"/>
  <c r="D184" i="1" s="1"/>
  <c r="D182" i="1"/>
  <c r="D181" i="1" s="1"/>
  <c r="D179" i="1"/>
  <c r="D178" i="1" s="1"/>
  <c r="D176" i="1"/>
  <c r="D175" i="1" s="1"/>
  <c r="D173" i="1"/>
  <c r="D172" i="1" s="1"/>
  <c r="D164" i="1"/>
  <c r="D163" i="1" s="1"/>
  <c r="D161" i="1"/>
  <c r="D160" i="1" s="1"/>
  <c r="D157" i="1"/>
  <c r="D153" i="1"/>
  <c r="D150" i="1"/>
  <c r="D149" i="1" s="1"/>
  <c r="D146" i="1"/>
  <c r="D145" i="1" s="1"/>
  <c r="D143" i="1"/>
  <c r="D142" i="1" s="1"/>
  <c r="D136" i="1"/>
  <c r="D135" i="1" s="1"/>
  <c r="D132" i="1"/>
  <c r="D131" i="1" s="1"/>
  <c r="D127" i="1"/>
  <c r="D124" i="1"/>
  <c r="D123" i="1" s="1"/>
  <c r="D120" i="1"/>
  <c r="D119" i="1" s="1"/>
  <c r="D116" i="1"/>
  <c r="D115" i="1" s="1"/>
  <c r="D112" i="1"/>
  <c r="D111" i="1" s="1"/>
  <c r="D108" i="1"/>
  <c r="D107" i="1" s="1"/>
  <c r="D104" i="1"/>
  <c r="D103" i="1" s="1"/>
  <c r="D100" i="1"/>
  <c r="D99" i="1" s="1"/>
  <c r="D97" i="1"/>
  <c r="D96" i="1" s="1"/>
  <c r="D94" i="1"/>
  <c r="D93" i="1" s="1"/>
  <c r="D91" i="1"/>
  <c r="D90" i="1" s="1"/>
  <c r="D75" i="1"/>
  <c r="D74" i="1" s="1"/>
  <c r="D72" i="1"/>
  <c r="D71" i="1" s="1"/>
  <c r="D69" i="1"/>
  <c r="D68" i="1" s="1"/>
  <c r="D66" i="1"/>
  <c r="D65" i="1" s="1"/>
  <c r="D63" i="1"/>
  <c r="D61" i="1"/>
  <c r="D57" i="1"/>
  <c r="D56" i="1" s="1"/>
  <c r="D54" i="1"/>
  <c r="D53" i="1" s="1"/>
  <c r="D51" i="1"/>
  <c r="D49" i="1"/>
  <c r="D47" i="1"/>
  <c r="D42" i="1"/>
  <c r="D44" i="1"/>
  <c r="D38" i="1"/>
  <c r="D37" i="1" s="1"/>
  <c r="D380" i="1" l="1"/>
  <c r="D549" i="1"/>
  <c r="D429" i="1"/>
  <c r="D522" i="1"/>
  <c r="D498" i="1"/>
  <c r="D355" i="1"/>
  <c r="E878" i="1"/>
  <c r="E1117" i="1" s="1"/>
  <c r="D1005" i="1"/>
  <c r="F1117" i="1"/>
  <c r="D102" i="1"/>
  <c r="D943" i="1"/>
  <c r="D934" i="1" s="1"/>
  <c r="D1021" i="1"/>
  <c r="D1053" i="1"/>
  <c r="D1037" i="1"/>
  <c r="D614" i="1"/>
  <c r="D565" i="1" s="1"/>
  <c r="D464" i="1"/>
  <c r="D463" i="1" s="1"/>
  <c r="D340" i="1"/>
  <c r="D339" i="1" s="1"/>
  <c r="D321" i="1"/>
  <c r="D320" i="1" s="1"/>
  <c r="D302" i="1"/>
  <c r="D301" i="1" s="1"/>
  <c r="D222" i="1"/>
  <c r="D215" i="1"/>
  <c r="D204" i="1"/>
  <c r="D190" i="1"/>
  <c r="D159" i="1"/>
  <c r="D152" i="1"/>
  <c r="D148" i="1" s="1"/>
  <c r="D89" i="1"/>
  <c r="D60" i="1"/>
  <c r="D46" i="1"/>
  <c r="D41" i="1"/>
  <c r="D34" i="1"/>
  <c r="D33" i="1" s="1"/>
  <c r="D30" i="1"/>
  <c r="D29" i="1" s="1"/>
  <c r="D25" i="1"/>
  <c r="D11" i="1"/>
  <c r="D10" i="1" s="1"/>
  <c r="D9" i="1" s="1"/>
  <c r="D166" i="1" l="1"/>
  <c r="D237" i="1"/>
  <c r="D236" i="1" s="1"/>
  <c r="D1004" i="1"/>
  <c r="D878" i="1" s="1"/>
  <c r="D7" i="1" l="1"/>
  <c r="D1117" i="1" s="1"/>
</calcChain>
</file>

<file path=xl/sharedStrings.xml><?xml version="1.0" encoding="utf-8"?>
<sst xmlns="http://schemas.openxmlformats.org/spreadsheetml/2006/main" count="1923" uniqueCount="605">
  <si>
    <t>0100000000</t>
  </si>
  <si>
    <t>0100078320</t>
  </si>
  <si>
    <t>0100078390</t>
  </si>
  <si>
    <t>0100078620</t>
  </si>
  <si>
    <t>0100078650</t>
  </si>
  <si>
    <t>0100078792</t>
  </si>
  <si>
    <t>0100080020</t>
  </si>
  <si>
    <t>0100085410</t>
  </si>
  <si>
    <t>0100085420</t>
  </si>
  <si>
    <t>0100085430</t>
  </si>
  <si>
    <t>0100085440</t>
  </si>
  <si>
    <t>0100085482</t>
  </si>
  <si>
    <t>0100085510</t>
  </si>
  <si>
    <t>0100085520</t>
  </si>
  <si>
    <t>01000L3042</t>
  </si>
  <si>
    <t>01000S6560</t>
  </si>
  <si>
    <t>01000S6980</t>
  </si>
  <si>
    <t>01000S8240</t>
  </si>
  <si>
    <t>0300000000</t>
  </si>
  <si>
    <t>0300082030</t>
  </si>
  <si>
    <t>0300082040</t>
  </si>
  <si>
    <t>0300082050</t>
  </si>
  <si>
    <t>0300082060</t>
  </si>
  <si>
    <t>0300082090</t>
  </si>
  <si>
    <t>0300082100</t>
  </si>
  <si>
    <t>0300082130</t>
  </si>
  <si>
    <t>0300082140</t>
  </si>
  <si>
    <t>0300082150</t>
  </si>
  <si>
    <t>0300082160</t>
  </si>
  <si>
    <t>0400000000</t>
  </si>
  <si>
    <t>0400078700</t>
  </si>
  <si>
    <t>0400081300</t>
  </si>
  <si>
    <t>0500000000</t>
  </si>
  <si>
    <t>0500080020</t>
  </si>
  <si>
    <t>0500081310</t>
  </si>
  <si>
    <t>0500083040</t>
  </si>
  <si>
    <t>0600000000</t>
  </si>
  <si>
    <t>06000L4970</t>
  </si>
  <si>
    <t>0900000000</t>
  </si>
  <si>
    <t>0910000000</t>
  </si>
  <si>
    <t>0910054540</t>
  </si>
  <si>
    <t>0910084660</t>
  </si>
  <si>
    <t>0910084670</t>
  </si>
  <si>
    <t>0910084680</t>
  </si>
  <si>
    <t>0910084690</t>
  </si>
  <si>
    <t>0910084700</t>
  </si>
  <si>
    <t>09100L5190</t>
  </si>
  <si>
    <t>09100L5198</t>
  </si>
  <si>
    <t>09100S6820</t>
  </si>
  <si>
    <t>09100S8310</t>
  </si>
  <si>
    <t>09100S8360</t>
  </si>
  <si>
    <t>0920000000</t>
  </si>
  <si>
    <t>0920076470</t>
  </si>
  <si>
    <t>0920084720</t>
  </si>
  <si>
    <t>09200S8550</t>
  </si>
  <si>
    <t>1000000000</t>
  </si>
  <si>
    <t>1000087060</t>
  </si>
  <si>
    <t>1200000000</t>
  </si>
  <si>
    <t>1200082270</t>
  </si>
  <si>
    <t>1200082280</t>
  </si>
  <si>
    <t>1200082560</t>
  </si>
  <si>
    <t>1200082610</t>
  </si>
  <si>
    <t>1200082800</t>
  </si>
  <si>
    <t>1200082810</t>
  </si>
  <si>
    <t>1200082820</t>
  </si>
  <si>
    <t>1200082830</t>
  </si>
  <si>
    <t>1200082850</t>
  </si>
  <si>
    <t>1200082870</t>
  </si>
  <si>
    <t>1200083895</t>
  </si>
  <si>
    <t>1200086650</t>
  </si>
  <si>
    <t>1300000000</t>
  </si>
  <si>
    <t>1300080600</t>
  </si>
  <si>
    <t>1300082210</t>
  </si>
  <si>
    <t>1300082220</t>
  </si>
  <si>
    <t>1300082600</t>
  </si>
  <si>
    <t>1300083840</t>
  </si>
  <si>
    <t>1300083841</t>
  </si>
  <si>
    <t>1300083880</t>
  </si>
  <si>
    <t>1300083890</t>
  </si>
  <si>
    <t>1500000000</t>
  </si>
  <si>
    <t>1500080020</t>
  </si>
  <si>
    <t>1500083480</t>
  </si>
  <si>
    <t>1500083500</t>
  </si>
  <si>
    <t>1500083510</t>
  </si>
  <si>
    <t>1500083540</t>
  </si>
  <si>
    <t>1500083550</t>
  </si>
  <si>
    <t>1500083560</t>
  </si>
  <si>
    <t>1500083570</t>
  </si>
  <si>
    <t>1500083580</t>
  </si>
  <si>
    <t>1600000000</t>
  </si>
  <si>
    <t>1600081720</t>
  </si>
  <si>
    <t>1600083410</t>
  </si>
  <si>
    <t>1600083430</t>
  </si>
  <si>
    <t>16000S3080</t>
  </si>
  <si>
    <t>1700000000</t>
  </si>
  <si>
    <t>1700085711</t>
  </si>
  <si>
    <t>1700085712</t>
  </si>
  <si>
    <t>1700085713</t>
  </si>
  <si>
    <t>1700085720</t>
  </si>
  <si>
    <t>1700085730</t>
  </si>
  <si>
    <t>1700085850</t>
  </si>
  <si>
    <t>17000S8530</t>
  </si>
  <si>
    <t>1800000000</t>
  </si>
  <si>
    <t>1800081710</t>
  </si>
  <si>
    <t>1800081730</t>
  </si>
  <si>
    <t>1800081740</t>
  </si>
  <si>
    <t>1900000000</t>
  </si>
  <si>
    <t>1900082300</t>
  </si>
  <si>
    <t>1900082340</t>
  </si>
  <si>
    <t>1900082520</t>
  </si>
  <si>
    <t>1900082620</t>
  </si>
  <si>
    <t>1900082640</t>
  </si>
  <si>
    <t>1900082700</t>
  </si>
  <si>
    <t>1900082720</t>
  </si>
  <si>
    <t>1900083640</t>
  </si>
  <si>
    <t>1900083650</t>
  </si>
  <si>
    <t>1900083660</t>
  </si>
  <si>
    <t>1900083670</t>
  </si>
  <si>
    <t>1900083690</t>
  </si>
  <si>
    <t>190F300000</t>
  </si>
  <si>
    <t>190F367483</t>
  </si>
  <si>
    <t>190F367484</t>
  </si>
  <si>
    <t>190F36748S</t>
  </si>
  <si>
    <t>2100000000</t>
  </si>
  <si>
    <t>210F200000</t>
  </si>
  <si>
    <t>210F255550</t>
  </si>
  <si>
    <t>2500000000</t>
  </si>
  <si>
    <t>2500081440</t>
  </si>
  <si>
    <t>25000L5760</t>
  </si>
  <si>
    <t>2600000000</t>
  </si>
  <si>
    <t>2610000000</t>
  </si>
  <si>
    <t>2610081550</t>
  </si>
  <si>
    <t>2610081560</t>
  </si>
  <si>
    <t>2610081570</t>
  </si>
  <si>
    <t>2610081590</t>
  </si>
  <si>
    <t>26100S8420</t>
  </si>
  <si>
    <t>2620000000</t>
  </si>
  <si>
    <t>26200S8410</t>
  </si>
  <si>
    <t>2630000000</t>
  </si>
  <si>
    <t>3500000000</t>
  </si>
  <si>
    <t>3500078160</t>
  </si>
  <si>
    <t>3600000000</t>
  </si>
  <si>
    <t>3600078630</t>
  </si>
  <si>
    <t>3600080960</t>
  </si>
  <si>
    <t>7000000000</t>
  </si>
  <si>
    <t>7000080010</t>
  </si>
  <si>
    <t>7100000000</t>
  </si>
  <si>
    <t>7110000000</t>
  </si>
  <si>
    <t>7110080040</t>
  </si>
  <si>
    <t>7120000000</t>
  </si>
  <si>
    <t>7120080020</t>
  </si>
  <si>
    <t>7200000000</t>
  </si>
  <si>
    <t>7210000000</t>
  </si>
  <si>
    <t>7210080030</t>
  </si>
  <si>
    <t>7220000000</t>
  </si>
  <si>
    <t>7220080020</t>
  </si>
  <si>
    <t>7300000000</t>
  </si>
  <si>
    <t>7320000000</t>
  </si>
  <si>
    <t>7320080020</t>
  </si>
  <si>
    <t>7330000000</t>
  </si>
  <si>
    <t>7330078690</t>
  </si>
  <si>
    <t>7330078710</t>
  </si>
  <si>
    <t>7330078791</t>
  </si>
  <si>
    <t>7330078792</t>
  </si>
  <si>
    <t>7330078793</t>
  </si>
  <si>
    <t>7330080020</t>
  </si>
  <si>
    <t>7330080023</t>
  </si>
  <si>
    <t>7330080025</t>
  </si>
  <si>
    <t>7400000000</t>
  </si>
  <si>
    <t>7400080100</t>
  </si>
  <si>
    <t>7400080103</t>
  </si>
  <si>
    <t>7400080105</t>
  </si>
  <si>
    <t>7500000000</t>
  </si>
  <si>
    <t>7500080500</t>
  </si>
  <si>
    <t>7600000000</t>
  </si>
  <si>
    <t>7610000000</t>
  </si>
  <si>
    <t>7610051180</t>
  </si>
  <si>
    <t>7610080020</t>
  </si>
  <si>
    <t>7610080023</t>
  </si>
  <si>
    <t>7620000000</t>
  </si>
  <si>
    <t>7620051180</t>
  </si>
  <si>
    <t>7620080020</t>
  </si>
  <si>
    <t>7620080023</t>
  </si>
  <si>
    <t>7630000000</t>
  </si>
  <si>
    <t>7630051180</t>
  </si>
  <si>
    <t>7630080020</t>
  </si>
  <si>
    <t>7630080023</t>
  </si>
  <si>
    <t>7640000000</t>
  </si>
  <si>
    <t>7640051180</t>
  </si>
  <si>
    <t>7640080020</t>
  </si>
  <si>
    <t>7640080023</t>
  </si>
  <si>
    <t>7700000000</t>
  </si>
  <si>
    <t>7700051200</t>
  </si>
  <si>
    <t>7700080020</t>
  </si>
  <si>
    <t>7700080800</t>
  </si>
  <si>
    <t>7700086200</t>
  </si>
  <si>
    <t>7700086300</t>
  </si>
  <si>
    <t>7700086310</t>
  </si>
  <si>
    <t>870</t>
  </si>
  <si>
    <t>Подписка</t>
  </si>
  <si>
    <t>Стипендии</t>
  </si>
  <si>
    <t>010008И210</t>
  </si>
  <si>
    <t>010008И220</t>
  </si>
  <si>
    <t>010008И230</t>
  </si>
  <si>
    <t>010008И240</t>
  </si>
  <si>
    <t>010008Ш110</t>
  </si>
  <si>
    <t>010008Ш120</t>
  </si>
  <si>
    <t>010008Ш130</t>
  </si>
  <si>
    <t>010008Ш140</t>
  </si>
  <si>
    <t>010008Ш160</t>
  </si>
  <si>
    <t>010008Ш170</t>
  </si>
  <si>
    <t>010008Ш180</t>
  </si>
  <si>
    <t>010048П630</t>
  </si>
  <si>
    <t>010058Ш120</t>
  </si>
  <si>
    <t>010058Ш140</t>
  </si>
  <si>
    <t>Премии и гранты</t>
  </si>
  <si>
    <t>Приобретение книг</t>
  </si>
  <si>
    <t>Резервные средства</t>
  </si>
  <si>
    <t>Замена воздуходувок</t>
  </si>
  <si>
    <t>Иные выплаты населению</t>
  </si>
  <si>
    <t>Поддержка отрасли культуры</t>
  </si>
  <si>
    <t>Содержание мест захоронений</t>
  </si>
  <si>
    <t>Обеспечение деятельности музеев</t>
  </si>
  <si>
    <t>Оценка стоимости жилых помещений</t>
  </si>
  <si>
    <t>Устройство контейнерных площадок</t>
  </si>
  <si>
    <t>Мероприятия в области образования</t>
  </si>
  <si>
    <t>Обеспечение деятельности библиотек</t>
  </si>
  <si>
    <t>Содержание общественных территорий</t>
  </si>
  <si>
    <t>Реализация образовательных программ</t>
  </si>
  <si>
    <t>Ликвидация несанкционированных свалок</t>
  </si>
  <si>
    <t>Проведение ликвидационных мероприятий</t>
  </si>
  <si>
    <t>Профилактика терроризма и экстремизма</t>
  </si>
  <si>
    <t>Ремонт муниципального жилищного фонда</t>
  </si>
  <si>
    <t>Экспертиза по признанию дома аварийным</t>
  </si>
  <si>
    <t>Проведение комплексных кадастровых работ</t>
  </si>
  <si>
    <t>Проведение культурно-досуговых мероприятий</t>
  </si>
  <si>
    <t>Создание модельных муниципальных библиотек</t>
  </si>
  <si>
    <t>Текущие ремонты образовательных организаций</t>
  </si>
  <si>
    <t>Освещение территории округа в темное время суток</t>
  </si>
  <si>
    <t>Изъятие земельных участков для муниципальных нужд</t>
  </si>
  <si>
    <t>Обеспечение безопасности людей на водных объектах</t>
  </si>
  <si>
    <t>Замена люминесцентных светильников на светодиодные</t>
  </si>
  <si>
    <t>Резервный фонд администрации муниципального округа</t>
  </si>
  <si>
    <t>Текущий ремонт тепловых сетей на территории округа</t>
  </si>
  <si>
    <t>Ремонт линий электропередач в процессе эксплуатации</t>
  </si>
  <si>
    <t>Обеспечение деятельности Главы муниципального округа</t>
  </si>
  <si>
    <t>Обеспечение комплексного развития сельских территорий</t>
  </si>
  <si>
    <t>Обеспечение деятельности органов местного самоуправления</t>
  </si>
  <si>
    <t>Обеспечение деятельности Емецкого территориального отдела</t>
  </si>
  <si>
    <t>Проведение мероприятий по борьбе с борщевиком Сосновского</t>
  </si>
  <si>
    <t>Уборка аварийных и старых деревьев. Расчистка кустарников</t>
  </si>
  <si>
    <t>Реализация мероприятий по обеспечению жильем молодых семей</t>
  </si>
  <si>
    <t>Председатель представительного органа муниципального округа</t>
  </si>
  <si>
    <t>Выполнение работ по обслуживанию объектов уличного освещения</t>
  </si>
  <si>
    <t>Непрограмные расходы, не отнесенные к другим целевым статьям</t>
  </si>
  <si>
    <t>Обеспечение деятельности Администрации муниципального округа</t>
  </si>
  <si>
    <t>Обеспечение деятельности Луковецкого территориального отдела</t>
  </si>
  <si>
    <t>Председатель Контрольно-счетной палаты муниципального округа</t>
  </si>
  <si>
    <t>Реализация программ формирования современной городской среды</t>
  </si>
  <si>
    <t>Исполнение судебных актов к администрациям сельских поселений</t>
  </si>
  <si>
    <t>Обеспечение деятельности Матигорского территориального отдела</t>
  </si>
  <si>
    <t>Обеспечение деятельности учреждений культурно-досугового типа</t>
  </si>
  <si>
    <t>Осуществление государственных полномочий в сфере охраны труда</t>
  </si>
  <si>
    <t>Обеспечение деятельности Холмогорского территориального отдела</t>
  </si>
  <si>
    <t>Мероприятия по реализации приоритетных проектов в сфере туризма</t>
  </si>
  <si>
    <t>Расходы на обеспечение деятельности подведомственных учреждений</t>
  </si>
  <si>
    <t>Устройство, ремонт водоразборных колонок, общественных колодцев</t>
  </si>
  <si>
    <t>Материально-техническое обеспечение добровольных народных дружин</t>
  </si>
  <si>
    <t>Приобретение и установка автономных дымовых пожарных извещателей</t>
  </si>
  <si>
    <t>Обеспечение деятельности финансового органа муниципального округа</t>
  </si>
  <si>
    <t>Реализация мероприятий по укреплению материально-технической базы</t>
  </si>
  <si>
    <t>Обеспечение деятельности учреждений по хозяйственному обслуживанию</t>
  </si>
  <si>
    <t>Содержание мест (площадок) накопления твердых коммунальных отходов</t>
  </si>
  <si>
    <t>Проведение ремонтных работ на пассажирских судах водного транспорта</t>
  </si>
  <si>
    <t>Проведение огнезащитной обработки сгораемых строительных конструкций</t>
  </si>
  <si>
    <t>Обеспечение деятельности территориальных отделов администрации округа</t>
  </si>
  <si>
    <t>Монтаж, содержание и ремонт систем автоматической пожарной безопасности</t>
  </si>
  <si>
    <t>Обеспечение деятельности представительного органа муниципального округа</t>
  </si>
  <si>
    <t>Обеспечение деятельности Контрольно-счетной палаты муниципального округа</t>
  </si>
  <si>
    <t>Разработка проектов планировки территорий и проектов межевания территорий</t>
  </si>
  <si>
    <t>Мероприятия по реализации молодежной политики в муниципальных образованиях</t>
  </si>
  <si>
    <t>Общественно значимые культурные мероприятия в рамках проекта "ЛЮБО-ДОРОГО"</t>
  </si>
  <si>
    <t>Осуществление государственных полномочий по формированию торгового реестра</t>
  </si>
  <si>
    <t>Осуществление технологического присоединения и получение технических условий</t>
  </si>
  <si>
    <t>Приобретение резервных источников электропитания на объекты первой категории</t>
  </si>
  <si>
    <t>Развитие территориального общественного самоуправления Архангельской области</t>
  </si>
  <si>
    <t>Расходы на содержание органов местного самоуправления и обеспечения их функций</t>
  </si>
  <si>
    <t>Приобретение контейнеров (бункеров) для накопления твердых коммунальных отходов</t>
  </si>
  <si>
    <t>Выплаты гражданам, удостоенным звания "Почетный гражданин муниципального округа"</t>
  </si>
  <si>
    <t>Осуществление государственных полномочий в сфере административных правонарушений</t>
  </si>
  <si>
    <t>Заказ и распространение агитационной продукции по безопасности дорожного движения</t>
  </si>
  <si>
    <t>Проведение конкурса "Лучший по профессии" среди участковых уполномоченных полиции</t>
  </si>
  <si>
    <t>Реализация мероприятий по социально-экономическому развитию муниципальных округов</t>
  </si>
  <si>
    <t>Инвентаризация, оформление документов технического учета на муниципальное имущество</t>
  </si>
  <si>
    <t>Оборудование, содержание и ремонт источников наружного противопожарного водоснабжения</t>
  </si>
  <si>
    <t>Мероприятия в сфере социальной политики осуществляемые органами местного самоуправления</t>
  </si>
  <si>
    <t>Строительство станции биологической очистки сточных (канализационных) вод в с.Холмогоры</t>
  </si>
  <si>
    <t>Организация и участие в мероприятиях по обмену опытом с представителями ТОС других регионов</t>
  </si>
  <si>
    <t>Расходы на обеспечение деятельности аппарата представительного органа муниципального округа</t>
  </si>
  <si>
    <t>Расходы на обеспечение деятельности подведомственных учреждений на уплату земельного налога</t>
  </si>
  <si>
    <t>Ремонт автотранспортных средств образовательных организаций, осуществляющих перевозку детей</t>
  </si>
  <si>
    <t>Муниципальная программа "Молодежь Холмогорского муниципального округа Архангельской области"</t>
  </si>
  <si>
    <t>Поощрение наиболее активных в охране общественного порядка добровольных народных дружинников</t>
  </si>
  <si>
    <t>Расходы на обеспечение деятельности подведомственных учреждений на оплату коммунальных услуг</t>
  </si>
  <si>
    <t>Расходы на обеспечение деятельности подведомственных учреждений на оплату труда с начислениями</t>
  </si>
  <si>
    <t>Реализация муниципальных программ поддержки социально ориентированных некоммерческих организаций</t>
  </si>
  <si>
    <t>Поддержка субъектов малых форм хозяйствования в целях развития сельскохозяйственного производства</t>
  </si>
  <si>
    <t>Расходы на обеспечение деятельности подведомственных учреждений на оплату прочих неучтенных расходов</t>
  </si>
  <si>
    <t>Предупреждение и ликвидация последствий чрезвычайных ситуаций, проведение аварийно-спасательных работ</t>
  </si>
  <si>
    <t>Выполнение кадастровых работ по земельным участкам, уточнение границ земельных участков под кладбищами</t>
  </si>
  <si>
    <t>Расходы на обеспечение деятельности некоторых структурных подразделений общеобразовательных организаций</t>
  </si>
  <si>
    <t>Выплата пенсии за выслугу лет лицам, замещавшим муниципальные должности и должности муниципальной службы</t>
  </si>
  <si>
    <t>Муниципальная программа "Развитие образования Холмогорского муниципального округа Архангельской области"</t>
  </si>
  <si>
    <t>Реализация проектов и мероприятий, направленных на профилактику асоциальных проявлений в молодежной среде</t>
  </si>
  <si>
    <t>Обеспечение функционирования системы персонифицированного финансирования дополнительного образования детей</t>
  </si>
  <si>
    <t>Содержание, ремонт контейнеров, расположенных на месте (площадках) накопления твердых коммунальных отходов</t>
  </si>
  <si>
    <t>Приобретение, монтаж оборудования для систем: водоснабжения, водоотведения, теплоснабжения, электроснабжения</t>
  </si>
  <si>
    <t>Подпрограмма "Развитие инициативного бюджетирования в Холмогорском муниципальном округе Архангельской области"</t>
  </si>
  <si>
    <t>Предоставление грантов поставщикам образовательных услуг, в рамках системы персонифицированного финансирования</t>
  </si>
  <si>
    <t>Муниципальная программа "Развитие культуры и туризма в Холмогорском муниципальном округе Архангельской области"</t>
  </si>
  <si>
    <t>Расходы на содержание органов местного самоуправления и обеспечение их функций в части уплаты земельного налога</t>
  </si>
  <si>
    <t>Предоставление единовременной выплаты молодым специалистам в сфере образования, в связи с поступлением на работу</t>
  </si>
  <si>
    <t>Расходы на содержание органов местного самоуправления и обеспечение их функций в части оплаты коммунальных услуг</t>
  </si>
  <si>
    <t>Реализация проектов и мероприятий, направленных на формирование патриотических чувств и патриотического сознания</t>
  </si>
  <si>
    <t>Муниципальная программа  "Развитие сельского хозяйства в Холмогорском муниципальном округе Архангельской области"</t>
  </si>
  <si>
    <t>Муниципальная программа "Развитие транспортной системы в Холмогорском муниципальном округе Архангельской области"</t>
  </si>
  <si>
    <t>Расходы на предоставление льгот по родительской плате за присмотр и уход за детьми в образовательных организациях</t>
  </si>
  <si>
    <t>Строительство и реконструкция (модернизация) объектов питьевого водоснабжения Холмогорского муниципального округа</t>
  </si>
  <si>
    <t>Организация транспортного обслуживания населения на пассажирских муниципальных маршрутах автомобильного транспорта</t>
  </si>
  <si>
    <t>Муниципальная программа "Обеспечение жильем молодых семей Холмогорского муниципального округа Архангельской области"</t>
  </si>
  <si>
    <t>Расходы на обеспечение деятельности подведомственных учреждений на уплату налога на имущество и транспортного налога</t>
  </si>
  <si>
    <t>Выполнение кадастровых работ в отношении земельных участков, сформированных в целях предоставления многодетным семьям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</si>
  <si>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</si>
  <si>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Оснащение, поверка муниципальных учреждений приборами учета энергетических ресурсов в муниципальных бюджетных учреждениях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</si>
  <si>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</si>
  <si>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Муниципальная программа "Комплексное развитие сельских территорий Холмогорского муниципального округа Архангельской области"</t>
  </si>
  <si>
    <t>Муниципальная программа "Формирование современной городской среды в Холмогорском муниципальном округе Архангельской области"</t>
  </si>
  <si>
    <t>Создание условий для обеспечения организаций культуры высокопрофессиональными кадрами (направление специалистов на обучение)</t>
  </si>
  <si>
    <t>Муниципальная программа "Развитие жилищно-коммунального хозяйства в Холмогорском муниципальном  округе Архангельской области"</t>
  </si>
  <si>
    <t>Муниципальная программа "Развитие земельно-имущественных отношений в Холмогорском муниципальном округе Архангельской области"</t>
  </si>
  <si>
    <t>Содержание пожарных ДЕПО, приобретение ГСМ, запасных частей, страховых полисов, техническое обслуживание пожарных автомобилей</t>
  </si>
  <si>
    <t>Оказание финансовой поддержки инициативным группам, путем предоставления финансовой поддержки выдвинутым инициативным проектам</t>
  </si>
  <si>
    <t>Организация транспортного обслуживания населения на пассажирских (грузопассажирских) муниципальных маршрутах водного транспорта</t>
  </si>
  <si>
    <t>Подпрограмма "Развитие территориального общественного самоуправления в Холмогорском муниципальном округе Архангельской области"</t>
  </si>
  <si>
    <t>Обучение активистов ТОС (семинары, круглые столы, конференции, участие в мероприятиях на межмуниципальном и региональном уровнях)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</si>
  <si>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</si>
  <si>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Поддержка инициатив молодежных сообществ, направленных на решение социальных вопросов и развитие Холмогорского муниципального округа</t>
  </si>
  <si>
    <t>Проведение публичных массовых мероприятий и акций, направленных на укрепление статуса семьи, на профилактику семейного неблагополучия</t>
  </si>
  <si>
    <t>Расходы на обеспечение деятельности подведомственных учреждений на выплату средней заработной платы муниципальных учреждений культуры</t>
  </si>
  <si>
    <t>Подпрограмма "Поддержка социально ориентированных некоммерческих организаций в Холмогорском муниципальном округе Архангельской области"</t>
  </si>
  <si>
    <t>Муниципальная программа "Благоустройство территории и охрана окружающей среды в Холмогорском муниципальном округе Архангельской области"</t>
  </si>
  <si>
    <t>Муниципальная программа "Профилактика преступлений и правонарушений на территории Холмогорского муниципального округа Архангельской области"</t>
  </si>
  <si>
    <t>Муниципальная программа "Развитие субъектов малого и среднего предпринимательства в Холмогорском муниципальном округе Архангельской области"</t>
  </si>
  <si>
    <t>Обучение: членов КЧС и ОПБ, членов комиссии ПУФ, членов эвакоприемной комиссии, инструкторов (консультантов) органов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</si>
  <si>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</si>
  <si>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средства на софинансирование региональных проектов, обеспечивающих достижение федеральных проектов, реализуемых в рамках национальных проектов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</si>
  <si>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</si>
  <si>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Муниципальная программа "Строительство и капитальный ремонт объектов муниципальной собственности Холмогорского муниципального округа Архангельской области"</t>
  </si>
  <si>
    <t>Обеспечение мер первичной пожарной безопасности, закупка первичных средств пожаротушения, оборудование пожарных щитов, проверка и перезарядка огнетушителей</t>
  </si>
  <si>
    <t>Муниципальная программа "Укрепление общественного здоровья и развитие физической культуры и спорта в Холмогорском муниципальном округе Архангельской области"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</si>
  <si>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</si>
  <si>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Организация и проведение ежегодных конкурсов "Лучший ТОС Холмогорского округа", "Лучший активист ТОС Холмогорского округа" и "Лучший проект ТОС Холмогорского округа"</t>
  </si>
  <si>
    <t>Обсуществление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 в каникулярное время</t>
  </si>
  <si>
    <t>Муниципальная программа "Развитие местного самоуправления и поддержка социально ориентированных некоммерческих организаций в Холмогорском муниципальном округе Архангельской области"</t>
  </si>
  <si>
    <t>Оценка рыночной стоимости земельных участков, оценка права аренды и права собственности объектов, находящихся в муниципальной собственности сформированных в целях продажи через торги</t>
  </si>
  <si>
    <t>Проведение мероприятий, направленных на сохранение культуры и общероссийской идентичности народов Российской Федерации, сохранение и формирование новых культурных традиций в селах округа</t>
  </si>
  <si>
    <t>Пропаганда института семьи, поддержка семей, желающих принять участие в окружных и областных конкурсах ("Лучшая семья Архангельской области", "Женщина года", диплом "Признательность" и др.)</t>
  </si>
  <si>
    <t>Расходы на обеспечение деятельности подведомственных учреждений на оплату труда с начислениями обслуживающего персонала в общеобразовательных организациях и дошкольных группах в структуре школ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</si>
  <si>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</si>
  <si>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</si>
  <si>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Формирование земельных участков под аварийными домами, переселение граждан из которых осуществляется в рамках государственной программы "Переселение граждан из аварийного жилищного фонда 2019-2025 годов"</t>
  </si>
  <si>
    <t>Проведение противоаварийных, ремонтно-реставрационных работ на объектах культурного наследия (памятниках истории и культуры) народов Российской Федерации, расположенных на территории Архангельской области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</si>
  <si>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</si>
  <si>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</si>
  <si>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</si>
  <si>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Популяризация занятий физической культурой и спортом, организация и проведение официальных физкультурных и спортивных мероприятий для всех категорий и групп населения в целях реализации федерального проекта "Спорт- норма жизни"</t>
  </si>
  <si>
    <t>Софинансирование выплаты выходных пособий и сохранение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</si>
  <si>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</si>
  <si>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местного бюджета</t>
  </si>
  <si>
    <t>Содержание муниципального жилищного фонда (Оплата коммунальных расходов, доставка квитанций по социальному найму жилья. Оплата взносов на капитальный ремонт общего имущества многоквартирных домов за помещения, находящиеся в муниципальной собственности)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</si>
  <si>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</si>
  <si>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Муниципальная программа "Защита населения и территорий Холмогорского муниципального округа Архангельской области от чрезвычайных ситуаций, обеспечение пожарной безопасности, безопасности и безопасности людей на водных объектах и профилактика терроризма и экстремизма"</t>
  </si>
  <si>
    <t>Строительство и ввод в эксплуатацию объектов капитального строительства, обеспечение мероприятий по переселению граждан из аварийного жилищного фонда, в том числе переселению граждан из аварийного жилья с учетом необходимости развития малоэтажного жилищного строительства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</si>
  <si>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</si>
  <si>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Проведение технологического и ценового аудита обоснования инвестиций, осуществляемых в инвестиционные проекты по созданию объектов капитального строительства, в отношении которых планируется заключение контрактов, предметом которых является одновременно выполнение работ по проектированию, строительству и вводу в эксплуатацию объектов капитального строительства</t>
  </si>
  <si>
    <t>Разработка обоснования инвестиций, осуществляемых в инвестиционный проект по 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включая инженерные изыскания и разработку квартирограммы</t>
  </si>
  <si>
    <t>Возмещение индивидуальным предпринимателям и организациям независомо от их организационно-правовой формы, являющимся сельскохозяйственными товаропроизводителями (кроме граждан, ведущих личное подсобное хозяйство), осуществлящим деятельность на сельских территориях, части фактически понесенных в году предоставления субсидии затрат по заключенным с работниками ученическим договорам и по заключенным договорам о целевом обучении, проходящими обучение в федеральных государственных образовательных организациях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</si>
  <si>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</si>
  <si>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</si>
  <si>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</si>
  <si>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</si>
  <si>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</si>
  <si>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</si>
  <si>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</si>
  <si>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Стипендии Главы Холмогорского муниципального округа</t>
  </si>
  <si>
    <t>Премии Главы Холмогорского муниципального округа способным и одаренным учащимся образовательных учреждений</t>
  </si>
  <si>
    <t>Социальное обеспечение и иные выплаты населению</t>
  </si>
  <si>
    <t>Организация и проведение конкурсов профессионального мастерства педагогических и руководящих работников образовательных учреждений</t>
  </si>
  <si>
    <t>Учреждения по внешкольной работе с детьми (детские школы искусств)</t>
  </si>
  <si>
    <t>010008И000</t>
  </si>
  <si>
    <t>Школы-детские сады, школы начальные, неполные средние и средние</t>
  </si>
  <si>
    <t>010008Ш000</t>
  </si>
  <si>
    <t>600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</si>
  <si>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в сельских населенных пунктах, рабочих поселках (поселках городского типа)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</si>
  <si>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</si>
  <si>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</si>
  <si>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</si>
  <si>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</si>
  <si>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Расходы на содержание органов местного самоуправления и обеспечение их функций</t>
  </si>
  <si>
    <t>120</t>
  </si>
  <si>
    <t>Социальные выплаты гражданам, кроме публичных нормативных социальных выплат</t>
  </si>
  <si>
    <t>Расходы на выплаты персоналу казенных учреждений</t>
  </si>
  <si>
    <t>110</t>
  </si>
  <si>
    <t>Модернизация и капитальный ремонт систем наружного освещения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</si>
  <si>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</t>
  </si>
  <si>
    <t>I. МУНИЦИПАЛЬНЫЕ ПРОГРАММЫ ХОЛМОГОРСКОГО МУНИЦИПАЛЬНОГО ОКРУГА АРХАНГЕЛЬСКОЙ ОБЛАСТИ</t>
  </si>
  <si>
    <t>II.  НЕПРОГРАМНЫЕ НАПРАВЛЕНИЯ ДЕЯТЕЛЬНОСТИ</t>
  </si>
  <si>
    <t>Условно утвержденные расходы</t>
  </si>
  <si>
    <t>ВСЕГО  РАСХОДОВ:</t>
  </si>
  <si>
    <t xml:space="preserve">Наименование </t>
  </si>
  <si>
    <t>Целевая статья</t>
  </si>
  <si>
    <t>Вид расхода</t>
  </si>
  <si>
    <t>Сумма, рублей</t>
  </si>
  <si>
    <t>на 2023 год</t>
  </si>
  <si>
    <t>на 2024 год</t>
  </si>
  <si>
    <t>Распределение бюджетных ассигнований на реализацию муниципальных программ Холмогорского муниципального округа Архангельской области и непрограммных направлений деятельности на 2023 год и на плановый период 2024 и 2025 годов</t>
  </si>
  <si>
    <t>на 2025 год</t>
  </si>
  <si>
    <t>Капитальные вложения в объекты государственной (муниципальной) собственности</t>
  </si>
  <si>
    <t>Бюджетные инвестиции</t>
  </si>
  <si>
    <t>Мероприятия по социально-экономическому развитию Холмогорского муниципального округа Архангельской области</t>
  </si>
  <si>
    <t>Исполнение судебных актов</t>
  </si>
  <si>
    <t>Публичные нормативные социальные выплаты гражданам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</si>
  <si>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</si>
  <si>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Установка урн</t>
  </si>
  <si>
    <t>Праздничное оформление общественных территорий</t>
  </si>
  <si>
    <t>Приобретение насосов (объекты водоснабжения, водоотведения)</t>
  </si>
  <si>
    <t>Проведение анализов питьевой воды</t>
  </si>
  <si>
    <t>Строительство и реконструкция (модернизация) объектов питьевого водоснабжения пос.Луковецкий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</si>
  <si>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</si>
  <si>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Повышение конкурентоспособности окружного туристического продукта посредством проведения информационных мероприятий</t>
  </si>
  <si>
    <t>Проведение двухмесячника по благоустройству, субботников</t>
  </si>
  <si>
    <t>Выполнение кадастровых работ по земельным участкам, уточнение границ земельных участков под объектами недвижимости, находящимися в муниципальной собственности, для строительства социально-значимых объектов и объектов местного значения, в том числе под дорогами</t>
  </si>
  <si>
    <t>Реализация мероприятий, направленных на развитие духовно-нравственного воспитания молодежи, формирование ценностей здорового образы жизни, поддержка творческой молодежи</t>
  </si>
  <si>
    <t>Периодический выпуск печатного материала (буклеты, проспекты, брошюры) с публикацией реализованных проектов, освещением опыта ТОС</t>
  </si>
  <si>
    <t>Расходы на обеспечение деятельности аппарата Контрольно-счетной палаты муниципального округа</t>
  </si>
  <si>
    <t>Подпрограмма "Развитие культуры в Холмогорском муниципальном округе Архангельской области"</t>
  </si>
  <si>
    <t>Подпрограмма "Развитие туризма в Холмогорском муниципальном округе Архангельской области"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</si>
  <si>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</si>
  <si>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Расходы на питание детей с ограниченными возможностями здоровья в образовательных организациях</t>
  </si>
  <si>
    <t>Популяризация предпринимательской деятельности и стимулирование предпринимательской активности. Развитие социального предпринимательства</t>
  </si>
  <si>
    <t>Создание без барьерной среды жизнедеятельности для инвалидов и иных маломобильных категорий населения в сфере культуры</t>
  </si>
  <si>
    <t>Сохранение и популяризация культурного наследия народов, проживающих на территории округа. Поддержка межкультурного и межконфессинального взаимодействия</t>
  </si>
  <si>
    <t>Нераспределенные средства по муниципальной программе</t>
  </si>
  <si>
    <t>Дорожная деятельность в отношении автомобильных дорог местного значения вне границ (в границах) населенных пунктов в границах муниципального округа, осуществление муниципального контроля за сохранностью автомобильных дорог местного значения вне границ (в границах) населенных пунктов в границах муниципального округа и обеспечение безопасности дорожного движения на них, включая создание и обеспечение функционирования парковок (парковочных мест),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</si>
  <si>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15000S8400</t>
  </si>
  <si>
    <t>77000R0821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</si>
  <si>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субвенций местным бюджетам)</t>
  </si>
  <si>
    <t>26400S6450</t>
  </si>
  <si>
    <t>Подроограмма "Совершенствование местного самоуправления в Холмогорском муниципальном округе Архангельской области"</t>
  </si>
  <si>
    <t>Мероприятия в области жилищного хозяйства</t>
  </si>
  <si>
    <t>Прочие мероприятия по благоустройству</t>
  </si>
  <si>
    <t>Исполнение судебных актов к администрации муниципального образования "Холмогорский муниципальный район"</t>
  </si>
  <si>
    <t>Денежные взыскания (штрафы) к администрациям сельских поселений</t>
  </si>
  <si>
    <t>Денежные взыскания (штрафы) к администрации муниципального округа</t>
  </si>
  <si>
    <t>Организация транспортного обслуживания населения на пассажирских муниципальных маршрутах водного транспорта</t>
  </si>
  <si>
    <t>19000S6640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</si>
  <si>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</si>
  <si>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Ремонт магистральных водопроводных сетей д.Кузнецово-д.Заполье</t>
  </si>
  <si>
    <t>Ремонт системы водоснабжения д.Горка-Кузнечевская</t>
  </si>
  <si>
    <t>Ремонт водопроводных сетей п.Брин-Наволок, д.Зеленый Городок, д.Палово, д.Часовенская</t>
  </si>
  <si>
    <t>Разработка проектно-сметной документации на ремонт водопроводных сетей с.Холмогоры</t>
  </si>
  <si>
    <t>Устройство системы водоотведения с.Холмогоры, наб.им.Горончаровского</t>
  </si>
  <si>
    <t>190F552430</t>
  </si>
  <si>
    <t>Строительство и реконструкция (модернизация) объектов питьевого водоснабжения</t>
  </si>
  <si>
    <t>Ремонт канализационных сетей и канализационных очистных сооружений д.Харлово,д.7</t>
  </si>
  <si>
    <t>Ремонт станции биологической очистки ст.Паленьга</t>
  </si>
  <si>
    <t>Проведение комплексных кадастровых работ (без федерального софинансирования)</t>
  </si>
  <si>
    <t>Приобретение автомобиля для администрации округа</t>
  </si>
  <si>
    <t>Ремонт муниципального жилищного фонда с.Холмогоры, д.Мыза, д.Заполье</t>
  </si>
  <si>
    <t>Устройство открытой системы водоотведения и тротуаров с.Холмогоры, ул.Ломоносова</t>
  </si>
  <si>
    <t>Модернизация уличного освещения д.Вавчуга</t>
  </si>
  <si>
    <t>Благоустройство кладбища п.Усть-Пинега</t>
  </si>
  <si>
    <t>Ремонт муниципального жилищного фонда п.Луковецкий</t>
  </si>
  <si>
    <t>Ремонт муниципального жилищного фонда д.Горка-Кузнечевская, д.Адриановская, д.1-я Александровская</t>
  </si>
  <si>
    <t>Ремонт муниципального жилищного фонда п.Белогорский</t>
  </si>
  <si>
    <t>Реализация мероприятий по модернизации системы дошкольного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</si>
  <si>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образовательная программа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</si>
  <si>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Разработка проектно-сметной документации по объекту "Капитальный ремонт здания с разработкой дизайн-проекта МБОУ "Брин-Наволоцкая СШ"</t>
  </si>
  <si>
    <t>Разработка проектно-сметной документации по объекту "Капитальный ремонт фасада здания и помещений, с разработкой дизайн-проекта МБОУ "Емецкая СШ"</t>
  </si>
  <si>
    <t>Проведение проверки достоверности сметной стоимости</t>
  </si>
  <si>
    <t>Разработка проектно-сметной документации по объекту "Капитальный ремонт инженерных сетей здания МБОУ "Емецкая СШ"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</si>
  <si>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</si>
  <si>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Обследование конструкций фундамента и стен здания п.Двинской, ул.Лесная, д.87</t>
  </si>
  <si>
    <t>Резервный фонд Правительства Архангельской области</t>
  </si>
  <si>
    <t>09100L4670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</si>
  <si>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</si>
  <si>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091A255196</t>
  </si>
  <si>
    <t>Государственная поддержка лучших сельских учреждений культуры</t>
  </si>
  <si>
    <t>Создание модельных библиотек</t>
  </si>
  <si>
    <t>091A154540</t>
  </si>
  <si>
    <t>Восстановление объекта культурного наследия "Дом Бажениных"</t>
  </si>
  <si>
    <t>Актуализация проектно-сметной документации на строительство объекта водоотведения: "Станция биологической очистки сточных (канализационных) вод" с.Холмогоры</t>
  </si>
  <si>
    <t>Выполнение работ по разработке проектно-сметной документации для строительства спортивного комплексам с универсальным игровым залом с.Холмогоры</t>
  </si>
  <si>
    <t>Модернизация уличного освещения (п. Брин-Наволок, д.Зеленый Городок, д.Палово, д.Часовенская, п.Луковецкий, п.Усть-Пинега, п.Почтовое, д.Заболотье, п.Двинской, д.Липовик, с.Емецк, д.Дысица, д.Заполье, д.Большая гора, д.Мыза, д.Шильцево)</t>
  </si>
  <si>
    <t>Выполнение работ по разработке проектно-сметной документации для капитального ремонта детского сада "Журавушка" с.Холмогоры</t>
  </si>
  <si>
    <t>16000S6360</t>
  </si>
  <si>
    <t>03000S6870</t>
  </si>
  <si>
    <t>Приобретение и установка автономных  дымовых пожарных извещателей</t>
  </si>
  <si>
    <t>Оборудование источников наружного противопожарного водоснабжения</t>
  </si>
  <si>
    <t>03000S6630</t>
  </si>
  <si>
    <t>17000L2990</t>
  </si>
  <si>
    <t>Реализация федеральной целевой программы "Увековечение памяти погибших при защите Отечества на 2019-2024 годы"</t>
  </si>
  <si>
    <t>01000S6960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</si>
  <si>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</si>
  <si>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Проведение ремонтно-строительных работ</t>
  </si>
  <si>
    <t>09100S6500</t>
  </si>
  <si>
    <t>Обеспечение учреждений культуры автотранспортом для обслуживания населения</t>
  </si>
  <si>
    <t>Реализация мероприятий по модернизации учреждений отрасли культуры</t>
  </si>
  <si>
    <t>13000S8590</t>
  </si>
  <si>
    <t>Обеспечение социально значимых объектов муниципальной собственности муниципальных образований Архангельской области резервными источниками снабжения электрической энергии</t>
  </si>
  <si>
    <t>Разработка схем территорий</t>
  </si>
  <si>
    <t>19000S1400</t>
  </si>
  <si>
    <t>Работы, услуги по составлению локально-сметного расчета</t>
  </si>
  <si>
    <t>Ремонт здания водоочистных сооружений п.Малая Товра</t>
  </si>
  <si>
    <t>Резервные средства на финансовое обеспечение выплаты заработной платы исходя из минимального размера оплаты труда</t>
  </si>
  <si>
    <t>26130S8420</t>
  </si>
  <si>
    <t>Исполнение судебных актов к администрации муниципального округа</t>
  </si>
  <si>
    <t>26131S8420</t>
  </si>
  <si>
    <t>26132S8420</t>
  </si>
  <si>
    <t>26133S8420</t>
  </si>
  <si>
    <t>26134S8420</t>
  </si>
  <si>
    <t>26135S8420</t>
  </si>
  <si>
    <t>26136S8420</t>
  </si>
  <si>
    <t>26137S8420</t>
  </si>
  <si>
    <t>26138S8420</t>
  </si>
  <si>
    <t>26139S8420</t>
  </si>
  <si>
    <t>26140S8420</t>
  </si>
  <si>
    <t>26141S8420</t>
  </si>
  <si>
    <t>26142S8420</t>
  </si>
  <si>
    <t>26143S8420</t>
  </si>
  <si>
    <t>26144S8420</t>
  </si>
  <si>
    <t>26145S8420</t>
  </si>
  <si>
    <t>26146S8420</t>
  </si>
  <si>
    <t>26301S4830</t>
  </si>
  <si>
    <t>26303S4830</t>
  </si>
  <si>
    <t>26304S4830</t>
  </si>
  <si>
    <t>26305S4830</t>
  </si>
  <si>
    <t>26306S4830</t>
  </si>
  <si>
    <t>26310S4830</t>
  </si>
  <si>
    <t>26307S4830</t>
  </si>
  <si>
    <t>26308S4830</t>
  </si>
  <si>
    <t>26309S4830</t>
  </si>
  <si>
    <t>26311S4830</t>
  </si>
  <si>
    <t>26312S4830</t>
  </si>
  <si>
    <t>26317S4830</t>
  </si>
  <si>
    <t>26321S4830</t>
  </si>
  <si>
    <t>26322S4830</t>
  </si>
  <si>
    <t>26323S4830</t>
  </si>
  <si>
    <t>26320S4830</t>
  </si>
  <si>
    <t>26325S4830</t>
  </si>
  <si>
    <t>Инициативный проект "Шубина Стрит"</t>
  </si>
  <si>
    <t>Инициативный проект "Отдыхаем всем селом!"</t>
  </si>
  <si>
    <t>Инициативный проект "Это надо живым"</t>
  </si>
  <si>
    <t>Инициативный проект "Тренажёрам, вставшим в ряд, будет рад и стар и млад!"</t>
  </si>
  <si>
    <t>Инициативный проект "А у нас во дворе"</t>
  </si>
  <si>
    <t>Инициативный проект "Соседский центр"</t>
  </si>
  <si>
    <t>Инициативный проект "Бор-место отдыха поколений"</t>
  </si>
  <si>
    <t>Инициативный проект "Территория спорта"</t>
  </si>
  <si>
    <t>Инициативный проект "Светлая сторона"</t>
  </si>
  <si>
    <t>Инициативный проект "Место, милое сердцу"</t>
  </si>
  <si>
    <t>Инициативный проект "Семейный уголок"</t>
  </si>
  <si>
    <t>Инициативный проект "Усть-Пинега: спортивная"</t>
  </si>
  <si>
    <t>Инициативный проект "Игровая площадка "Дворик детства""</t>
  </si>
  <si>
    <t>Инициативный проект "Территория праздника"</t>
  </si>
  <si>
    <t>Инициативный проект "Территория детства"</t>
  </si>
  <si>
    <t>Инициативный проект "Сцена"</t>
  </si>
  <si>
    <t>Инициативный проект "В здоровом теле здоровый дух"</t>
  </si>
  <si>
    <t>Проект "Тополя " ТОС "Хаврогоры"</t>
  </si>
  <si>
    <t>Проект "Беседа найдет соседа" ТОС "Уютное"</t>
  </si>
  <si>
    <t>Проект "Благоустройство - 2" ТОС "Городок"</t>
  </si>
  <si>
    <t>Проект "Отдыхаем всей семьей" ТОС "Поморы"</t>
  </si>
  <si>
    <t>Проект "Новые горизонты" ТОС "Заполье"</t>
  </si>
  <si>
    <t>Проект "Вск вместе в лучшем месте" ТОС "Матигоры"</t>
  </si>
  <si>
    <t>Проект "Светлая сторона" ТОС "Октябрьский"</t>
  </si>
  <si>
    <t>Проект "Ломоносовская аллея. Ключ к знаниям" ТОС "Центр"</t>
  </si>
  <si>
    <t>Проект "Ровдина гора. Развитие туризма" ТОС "Ровдино"</t>
  </si>
  <si>
    <t>Проект "Ремонт колодца" ТОС "Почтовое"</t>
  </si>
  <si>
    <t>Проект "Капитальный ремонт колодца, для водоснабжения жителей" ТОС "Пиньгиша"</t>
  </si>
  <si>
    <t>Проект "Живи в ритме спорта" ТОС "Заозерье"</t>
  </si>
  <si>
    <t>Проект "Что если...?" ТОС "Исток"</t>
  </si>
  <si>
    <t>Проект "Нам дорога нужна" ТОС "В-Паленьга"</t>
  </si>
  <si>
    <t>Проект "Библиотека-центр притяжения" ТОС "Наш дом"</t>
  </si>
  <si>
    <t>Проект "Парк- территория безопасности" ТОС "Маяк"</t>
  </si>
  <si>
    <t>Проект "Открытое пространство Холмогорского округа "Летний кубок по силовому экстриму" ТОС "Дружба"</t>
  </si>
  <si>
    <t xml:space="preserve">Приложение № 5
к  решению Собрания депутатов Холмогорского муниципального округа Архангельской области от ___  сентября 2023 года № ___                                  "Приложение № 5                                        к решению Собрания депутатов Холмогорского муниципального округа Архангельской области от 21 декабря 2022 года № 31"
</t>
  </si>
  <si>
    <t>Исполнение судебных актов к казне муниципального образования</t>
  </si>
  <si>
    <t>Ремонт объектов муниципальной собственности, используемых для осуществления мероприятий в сфере профилактики правонарушений</t>
  </si>
  <si>
    <t>18000S8140</t>
  </si>
  <si>
    <t>Организация материально-технического стимулирования и страхования участников добровольных народных дружин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</si>
  <si>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</si>
  <si>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12000S6740</t>
  </si>
  <si>
    <t>10000S8520</t>
  </si>
  <si>
    <t>Мероприятия по развитию физической культуры и спорта в муниципальных организациях</t>
  </si>
  <si>
    <t>010ЕВ51792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</si>
  <si>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 (для муниципальных образовательных организаций)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</si>
</sst>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000"/>
    <numFmt numFmtId="165" formatCode="000"/>
    <numFmt numFmtId="166" formatCode="#,##0.00;[Red]\-#,##0.00;0.00"/>
    <numFmt numFmtId="167" formatCode="0000000"/>
    <numFmt numFmtId="168" formatCode="#,##0.00_ ;[Red]\-#,##0.00\ 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164" fontId="1" fillId="0" borderId="2" xfId="0" applyNumberFormat="1" applyFont="1" applyFill="1" applyBorder="1" applyAlignment="1" applyProtection="1">
      <alignment vertical="top" wrapText="1"/>
      <protection hidden="1"/>
    </xf>
    <xf numFmtId="164" fontId="1" fillId="0" borderId="2" xfId="0" applyNumberFormat="1" applyFont="1" applyFill="1" applyBorder="1" applyAlignment="1" applyProtection="1">
      <alignment horizontal="center"/>
      <protection hidden="1"/>
    </xf>
    <xf numFmtId="165" fontId="1" fillId="0" borderId="2" xfId="0" applyNumberFormat="1" applyFont="1" applyFill="1" applyBorder="1" applyAlignment="1" applyProtection="1">
      <alignment horizontal="center"/>
      <protection hidden="1"/>
    </xf>
    <xf numFmtId="164" fontId="2" fillId="0" borderId="2" xfId="0" applyNumberFormat="1" applyFont="1" applyFill="1" applyBorder="1" applyAlignment="1" applyProtection="1">
      <alignment vertical="top" wrapText="1"/>
      <protection hidden="1"/>
    </xf>
    <xf numFmtId="164" fontId="2" fillId="0" borderId="2" xfId="0" applyNumberFormat="1" applyFont="1" applyFill="1" applyBorder="1" applyAlignment="1" applyProtection="1">
      <alignment horizontal="center"/>
      <protection hidden="1"/>
    </xf>
    <xf numFmtId="165" fontId="2" fillId="0" borderId="2" xfId="0" applyNumberFormat="1" applyFont="1" applyFill="1" applyBorder="1" applyAlignment="1" applyProtection="1">
      <alignment horizontal="center"/>
      <protection hidden="1"/>
    </xf>
    <xf numFmtId="166" fontId="2" fillId="0" borderId="2" xfId="0" applyNumberFormat="1" applyFont="1" applyFill="1" applyBorder="1" applyAlignment="1" applyProtection="1">
      <alignment horizontal="center"/>
      <protection hidden="1"/>
    </xf>
    <xf numFmtId="166" fontId="1" fillId="0" borderId="2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/>
    <xf numFmtId="0" fontId="2" fillId="0" borderId="2" xfId="0" applyFont="1" applyFill="1" applyBorder="1" applyAlignment="1" applyProtection="1">
      <alignment vertical="top" wrapText="1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4" fontId="2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/>
    <xf numFmtId="0" fontId="2" fillId="0" borderId="2" xfId="0" applyNumberFormat="1" applyFont="1" applyFill="1" applyBorder="1" applyAlignment="1" applyProtection="1">
      <alignment vertical="top"/>
      <protection hidden="1"/>
    </xf>
    <xf numFmtId="0" fontId="2" fillId="0" borderId="2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/>
    <xf numFmtId="0" fontId="2" fillId="0" borderId="2" xfId="0" applyFont="1" applyFill="1" applyBorder="1" applyAlignment="1"/>
    <xf numFmtId="4" fontId="2" fillId="0" borderId="2" xfId="0" applyNumberFormat="1" applyFont="1" applyFill="1" applyBorder="1" applyAlignment="1">
      <alignment horizontal="center"/>
    </xf>
    <xf numFmtId="9" fontId="1" fillId="0" borderId="2" xfId="1" applyFont="1" applyFill="1" applyBorder="1" applyAlignment="1" applyProtection="1">
      <alignment vertical="top" wrapText="1"/>
      <protection hidden="1"/>
    </xf>
    <xf numFmtId="9" fontId="2" fillId="0" borderId="2" xfId="1" applyFont="1" applyFill="1" applyBorder="1" applyAlignment="1" applyProtection="1">
      <alignment vertical="top" wrapText="1"/>
      <protection hidden="1"/>
    </xf>
    <xf numFmtId="165" fontId="1" fillId="0" borderId="2" xfId="0" applyNumberFormat="1" applyFont="1" applyFill="1" applyBorder="1" applyAlignment="1" applyProtection="1">
      <alignment vertical="top" wrapText="1"/>
      <protection hidden="1"/>
    </xf>
    <xf numFmtId="167" fontId="2" fillId="0" borderId="2" xfId="0" applyNumberFormat="1" applyFont="1" applyFill="1" applyBorder="1" applyAlignment="1" applyProtection="1">
      <alignment vertical="top" wrapText="1"/>
      <protection hidden="1"/>
    </xf>
    <xf numFmtId="167" fontId="1" fillId="0" borderId="2" xfId="0" applyNumberFormat="1" applyFont="1" applyFill="1" applyBorder="1" applyAlignment="1" applyProtection="1">
      <alignment horizontal="center"/>
      <protection hidden="1"/>
    </xf>
    <xf numFmtId="167" fontId="1" fillId="0" borderId="2" xfId="0" applyNumberFormat="1" applyFont="1" applyFill="1" applyBorder="1" applyAlignment="1" applyProtection="1">
      <alignment vertical="top" wrapText="1"/>
      <protection hidden="1"/>
    </xf>
    <xf numFmtId="168" fontId="1" fillId="0" borderId="0" xfId="0" applyNumberFormat="1" applyFont="1" applyFill="1" applyAlignment="1">
      <alignment horizontal="center"/>
    </xf>
    <xf numFmtId="0" fontId="4" fillId="0" borderId="0" xfId="2" applyNumberFormat="1" applyFont="1" applyFill="1" applyAlignment="1">
      <alignment horizontal="center" vertical="top" wrapText="1"/>
    </xf>
    <xf numFmtId="0" fontId="0" fillId="0" borderId="0" xfId="0" applyFill="1" applyAlignment="1"/>
    <xf numFmtId="0" fontId="6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top" wrapText="1"/>
      <protection hidden="1"/>
    </xf>
    <xf numFmtId="0" fontId="2" fillId="0" borderId="2" xfId="0" applyFont="1" applyFill="1" applyBorder="1" applyAlignment="1">
      <alignment horizontal="center"/>
    </xf>
    <xf numFmtId="0" fontId="4" fillId="0" borderId="0" xfId="2" applyNumberFormat="1" applyFont="1" applyFill="1" applyAlignment="1">
      <alignment horizontal="center" vertical="top" wrapText="1"/>
    </xf>
    <xf numFmtId="0" fontId="0" fillId="0" borderId="0" xfId="0" applyFill="1" applyAlignment="1"/>
    <xf numFmtId="0" fontId="6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vertical="top" wrapText="1"/>
      <protection hidden="1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0"/>
  <sheetViews>
    <sheetView showGridLines="0" tabSelected="1" topLeftCell="A1108" zoomScaleNormal="100" workbookViewId="0">
      <selection activeCell="F18" sqref="F18"/>
    </sheetView>
  </sheetViews>
  <sheetFormatPr defaultColWidth="9.09765625" defaultRowHeight="15.55" x14ac:dyDescent="0.3"/>
  <cols>
    <col min="1" max="1" width="74.8984375" style="19" customWidth="1"/>
    <col min="2" max="2" width="15" style="20" customWidth="1"/>
    <col min="3" max="3" width="8.09765625" style="20" customWidth="1"/>
    <col min="4" max="4" width="19.3984375" style="20" customWidth="1"/>
    <col min="5" max="5" width="18.3984375" style="13" customWidth="1"/>
    <col min="6" max="6" width="18" style="13" customWidth="1"/>
    <col min="7" max="232" width="9.09765625" style="13" customWidth="1"/>
    <col min="233" max="16384" width="9.09765625" style="13"/>
  </cols>
  <sheetData>
    <row r="1" spans="1:10" s="18" customFormat="1" ht="149.30000000000001" customHeight="1" x14ac:dyDescent="0.3">
      <c r="A1" s="16"/>
      <c r="B1" s="34"/>
      <c r="C1" s="17"/>
      <c r="D1" s="17"/>
      <c r="E1" s="40" t="s">
        <v>594</v>
      </c>
      <c r="F1" s="41"/>
      <c r="H1" s="34"/>
      <c r="I1" s="17"/>
      <c r="J1" s="17"/>
    </row>
    <row r="2" spans="1:10" ht="38.25" customHeight="1" x14ac:dyDescent="0.3">
      <c r="A2" s="42" t="s">
        <v>425</v>
      </c>
      <c r="B2" s="42"/>
      <c r="C2" s="42"/>
      <c r="D2" s="42"/>
      <c r="E2" s="41"/>
      <c r="F2" s="41"/>
    </row>
    <row r="3" spans="1:10" ht="9.4499999999999993" customHeight="1" x14ac:dyDescent="0.3">
      <c r="A3" s="36"/>
      <c r="B3" s="36"/>
      <c r="C3" s="36"/>
      <c r="D3" s="36"/>
      <c r="E3" s="35"/>
      <c r="F3" s="35"/>
    </row>
    <row r="4" spans="1:10" ht="22.75" customHeight="1" x14ac:dyDescent="0.3">
      <c r="A4" s="43" t="s">
        <v>419</v>
      </c>
      <c r="B4" s="43" t="s">
        <v>420</v>
      </c>
      <c r="C4" s="43" t="s">
        <v>421</v>
      </c>
      <c r="D4" s="46" t="s">
        <v>422</v>
      </c>
      <c r="E4" s="47"/>
      <c r="F4" s="48"/>
    </row>
    <row r="5" spans="1:10" s="21" customFormat="1" ht="26.45" customHeight="1" x14ac:dyDescent="0.3">
      <c r="A5" s="44"/>
      <c r="B5" s="45"/>
      <c r="C5" s="45"/>
      <c r="D5" s="37" t="s">
        <v>423</v>
      </c>
      <c r="E5" s="37" t="s">
        <v>424</v>
      </c>
      <c r="F5" s="37" t="s">
        <v>426</v>
      </c>
    </row>
    <row r="6" spans="1:10" s="24" customFormat="1" ht="12.75" x14ac:dyDescent="0.25">
      <c r="A6" s="22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</row>
    <row r="7" spans="1:10" ht="33.799999999999997" customHeight="1" x14ac:dyDescent="0.3">
      <c r="A7" s="10" t="s">
        <v>415</v>
      </c>
      <c r="B7" s="11"/>
      <c r="C7" s="11"/>
      <c r="D7" s="12">
        <f>D9+D166+D215+D222+D232+D236+D368+D380+D429+D463+D498+D522+D549+D565+D633+D637+D647+D812</f>
        <v>1219367775.9300001</v>
      </c>
      <c r="E7" s="12">
        <f>E9+E166+E215+E222+E232+E236+E368+E380+E429+E463+E498+E522+E549+E565+E633+E637+E647+E812</f>
        <v>1105042410.28</v>
      </c>
      <c r="F7" s="12">
        <f>F9+F166+F215+F222+F232+F236+F368+F380+F429+F463+F498+F522+F549+F565+F633+F637+F647+F812</f>
        <v>1112789342.2729998</v>
      </c>
    </row>
    <row r="8" spans="1:10" ht="7.75" customHeight="1" x14ac:dyDescent="0.3">
      <c r="A8" s="14"/>
      <c r="B8" s="15"/>
      <c r="C8" s="15"/>
      <c r="D8" s="15"/>
      <c r="E8" s="15"/>
      <c r="F8" s="15"/>
    </row>
    <row r="9" spans="1:10" ht="31.05" x14ac:dyDescent="0.3">
      <c r="A9" s="4" t="s">
        <v>312</v>
      </c>
      <c r="B9" s="5" t="s">
        <v>0</v>
      </c>
      <c r="C9" s="6"/>
      <c r="D9" s="7">
        <f>D10+D14+D22+D25+D29+D33+D37+D41+D46+D53+D56+D60+D65+D68+D71+D74+D77+D80+D83+D86+D89+D102+D131+D135+D139+D142+D145+D148+D159+D18</f>
        <v>864235487.25999999</v>
      </c>
      <c r="E9" s="7">
        <f t="shared" ref="E9:F9" si="0">E10+E14+E22+E25+E29+E33+E37+E41+E46+E53+E56+E60+E65+E68+E71+E74+E77+E80+E83+E86+E89+E102+E131+E135+E139+E142+E145+E148+E159+E18</f>
        <v>881869916.72000003</v>
      </c>
      <c r="F9" s="7">
        <f t="shared" si="0"/>
        <v>888401818.64999986</v>
      </c>
    </row>
    <row r="10" spans="1:10" s="9" customFormat="1" ht="108.55" x14ac:dyDescent="0.3">
      <c r="A10" s="4" t="s">
        <v>486</v>
      </c>
      <c r="B10" s="5">
        <v>100053032</v>
      </c>
      <c r="C10" s="6"/>
      <c r="D10" s="7">
        <f>D11</f>
        <v>26242040</v>
      </c>
      <c r="E10" s="7">
        <f>E11</f>
        <v>25737400</v>
      </c>
      <c r="F10" s="7">
        <f>F11</f>
        <v>25737400</v>
      </c>
    </row>
    <row r="11" spans="1:10" ht="31.05" x14ac:dyDescent="0.3">
      <c r="A11" s="1" t="s">
        <v>387</v>
      </c>
      <c r="B11" s="2">
        <v>100053032</v>
      </c>
      <c r="C11" s="3">
        <v>600</v>
      </c>
      <c r="D11" s="8">
        <f>D12+D13</f>
        <v>26242040</v>
      </c>
      <c r="E11" s="8">
        <f>E12+E13</f>
        <v>25737400</v>
      </c>
      <c r="F11" s="8">
        <f>F12+F13</f>
        <v>25737400</v>
      </c>
    </row>
    <row r="12" spans="1:10" x14ac:dyDescent="0.3">
      <c r="A12" s="1" t="s">
        <v>388</v>
      </c>
      <c r="B12" s="2">
        <v>100053032</v>
      </c>
      <c r="C12" s="3">
        <v>610</v>
      </c>
      <c r="D12" s="8">
        <v>22589795</v>
      </c>
      <c r="E12" s="8">
        <v>22155380</v>
      </c>
      <c r="F12" s="8">
        <v>22155380</v>
      </c>
    </row>
    <row r="13" spans="1:10" x14ac:dyDescent="0.3">
      <c r="A13" s="1" t="s">
        <v>389</v>
      </c>
      <c r="B13" s="2">
        <v>100053032</v>
      </c>
      <c r="C13" s="3">
        <v>620</v>
      </c>
      <c r="D13" s="8">
        <v>3652245</v>
      </c>
      <c r="E13" s="8">
        <v>3582020</v>
      </c>
      <c r="F13" s="8">
        <v>3582020</v>
      </c>
    </row>
    <row r="14" spans="1:10" s="9" customFormat="1" ht="322.35000000000002" customHeight="1" x14ac:dyDescent="0.3">
      <c r="A14" s="4" t="s">
        <v>491</v>
      </c>
      <c r="B14" s="5">
        <v>100074660</v>
      </c>
      <c r="C14" s="6"/>
      <c r="D14" s="7">
        <f>D15</f>
        <v>732600</v>
      </c>
      <c r="E14" s="7">
        <f>E15</f>
        <v>0</v>
      </c>
      <c r="F14" s="7">
        <f>F15</f>
        <v>0</v>
      </c>
    </row>
    <row r="15" spans="1:10" ht="31.05" x14ac:dyDescent="0.3">
      <c r="A15" s="1" t="s">
        <v>387</v>
      </c>
      <c r="B15" s="2">
        <v>100074660</v>
      </c>
      <c r="C15" s="3">
        <v>600</v>
      </c>
      <c r="D15" s="8">
        <f>D16+D17</f>
        <v>732600</v>
      </c>
      <c r="E15" s="8">
        <f>E16+E17</f>
        <v>0</v>
      </c>
      <c r="F15" s="8">
        <f>F16+F17</f>
        <v>0</v>
      </c>
    </row>
    <row r="16" spans="1:10" x14ac:dyDescent="0.3">
      <c r="A16" s="1" t="s">
        <v>388</v>
      </c>
      <c r="B16" s="2">
        <v>100074660</v>
      </c>
      <c r="C16" s="3">
        <v>610</v>
      </c>
      <c r="D16" s="8">
        <v>681640</v>
      </c>
      <c r="E16" s="8">
        <v>0</v>
      </c>
      <c r="F16" s="8">
        <v>0</v>
      </c>
    </row>
    <row r="17" spans="1:6" x14ac:dyDescent="0.3">
      <c r="A17" s="1" t="s">
        <v>389</v>
      </c>
      <c r="B17" s="2">
        <v>100074660</v>
      </c>
      <c r="C17" s="3">
        <v>620</v>
      </c>
      <c r="D17" s="8">
        <f>39960+11000</f>
        <v>50960</v>
      </c>
      <c r="E17" s="8">
        <v>0</v>
      </c>
      <c r="F17" s="8">
        <v>0</v>
      </c>
    </row>
    <row r="18" spans="1:6" s="9" customFormat="1" ht="62.05" x14ac:dyDescent="0.3">
      <c r="A18" s="4" t="s">
        <v>604</v>
      </c>
      <c r="B18" s="5" t="s">
        <v>603</v>
      </c>
      <c r="C18" s="6"/>
      <c r="D18" s="7">
        <f t="shared" ref="D18:F19" si="1">D19</f>
        <v>675816.12</v>
      </c>
      <c r="E18" s="7">
        <f>E20+E21</f>
        <v>3597519.7399999998</v>
      </c>
      <c r="F18" s="7">
        <f>F20+F21</f>
        <v>3597519.7399999998</v>
      </c>
    </row>
    <row r="19" spans="1:6" s="9" customFormat="1" ht="31.05" x14ac:dyDescent="0.3">
      <c r="A19" s="1" t="s">
        <v>387</v>
      </c>
      <c r="B19" s="2" t="s">
        <v>603</v>
      </c>
      <c r="C19" s="3">
        <v>600</v>
      </c>
      <c r="D19" s="8">
        <f>D20+D21</f>
        <v>675816.12</v>
      </c>
      <c r="E19" s="8">
        <f t="shared" si="1"/>
        <v>3197795.32</v>
      </c>
      <c r="F19" s="8">
        <f t="shared" si="1"/>
        <v>3197795.32</v>
      </c>
    </row>
    <row r="20" spans="1:6" s="9" customFormat="1" x14ac:dyDescent="0.3">
      <c r="A20" s="1" t="s">
        <v>388</v>
      </c>
      <c r="B20" s="2" t="s">
        <v>603</v>
      </c>
      <c r="C20" s="3">
        <v>610</v>
      </c>
      <c r="D20" s="8">
        <v>540652.9</v>
      </c>
      <c r="E20" s="8">
        <v>3197795.32</v>
      </c>
      <c r="F20" s="8">
        <v>3197795.32</v>
      </c>
    </row>
    <row r="21" spans="1:6" s="9" customFormat="1" x14ac:dyDescent="0.3">
      <c r="A21" s="1" t="s">
        <v>389</v>
      </c>
      <c r="B21" s="2" t="s">
        <v>603</v>
      </c>
      <c r="C21" s="3">
        <v>620</v>
      </c>
      <c r="D21" s="8">
        <v>135163.22</v>
      </c>
      <c r="E21" s="8">
        <v>399724.42</v>
      </c>
      <c r="F21" s="8">
        <v>399724.42</v>
      </c>
    </row>
    <row r="22" spans="1:6" s="9" customFormat="1" ht="33.799999999999997" customHeight="1" x14ac:dyDescent="0.3">
      <c r="A22" s="4" t="s">
        <v>485</v>
      </c>
      <c r="B22" s="5">
        <v>100074690</v>
      </c>
      <c r="C22" s="6"/>
      <c r="D22" s="7">
        <f t="shared" ref="D22:F23" si="2">D23</f>
        <v>604558.69999999995</v>
      </c>
      <c r="E22" s="7">
        <f t="shared" si="2"/>
        <v>0</v>
      </c>
      <c r="F22" s="7">
        <f t="shared" si="2"/>
        <v>0</v>
      </c>
    </row>
    <row r="23" spans="1:6" s="9" customFormat="1" ht="31.05" x14ac:dyDescent="0.3">
      <c r="A23" s="1" t="s">
        <v>387</v>
      </c>
      <c r="B23" s="2">
        <v>100074690</v>
      </c>
      <c r="C23" s="3">
        <v>600</v>
      </c>
      <c r="D23" s="8">
        <f t="shared" si="2"/>
        <v>604558.69999999995</v>
      </c>
      <c r="E23" s="8">
        <f t="shared" si="2"/>
        <v>0</v>
      </c>
      <c r="F23" s="8">
        <f t="shared" si="2"/>
        <v>0</v>
      </c>
    </row>
    <row r="24" spans="1:6" s="9" customFormat="1" x14ac:dyDescent="0.3">
      <c r="A24" s="1" t="s">
        <v>388</v>
      </c>
      <c r="B24" s="2">
        <v>100074690</v>
      </c>
      <c r="C24" s="3">
        <v>610</v>
      </c>
      <c r="D24" s="8">
        <v>604558.69999999995</v>
      </c>
      <c r="E24" s="8">
        <v>0</v>
      </c>
      <c r="F24" s="8">
        <v>0</v>
      </c>
    </row>
    <row r="25" spans="1:6" s="9" customFormat="1" ht="46.55" x14ac:dyDescent="0.3">
      <c r="A25" s="4" t="s">
        <v>362</v>
      </c>
      <c r="B25" s="5" t="s">
        <v>1</v>
      </c>
      <c r="C25" s="6"/>
      <c r="D25" s="7">
        <f t="shared" ref="D25:F26" si="3">D26</f>
        <v>1443283.6</v>
      </c>
      <c r="E25" s="7">
        <f t="shared" si="3"/>
        <v>1501016.8</v>
      </c>
      <c r="F25" s="7">
        <f t="shared" si="3"/>
        <v>1561060.01</v>
      </c>
    </row>
    <row r="26" spans="1:6" s="9" customFormat="1" ht="31.05" x14ac:dyDescent="0.3">
      <c r="A26" s="1" t="s">
        <v>387</v>
      </c>
      <c r="B26" s="2" t="s">
        <v>1</v>
      </c>
      <c r="C26" s="3">
        <v>600</v>
      </c>
      <c r="D26" s="8">
        <f>D27+D28</f>
        <v>1443283.6</v>
      </c>
      <c r="E26" s="8">
        <f t="shared" si="3"/>
        <v>1501016.8</v>
      </c>
      <c r="F26" s="8">
        <f t="shared" si="3"/>
        <v>1561060.01</v>
      </c>
    </row>
    <row r="27" spans="1:6" s="9" customFormat="1" x14ac:dyDescent="0.3">
      <c r="A27" s="1" t="s">
        <v>388</v>
      </c>
      <c r="B27" s="2" t="s">
        <v>1</v>
      </c>
      <c r="C27" s="3">
        <v>610</v>
      </c>
      <c r="D27" s="8">
        <v>1206778</v>
      </c>
      <c r="E27" s="8">
        <v>1501016.8</v>
      </c>
      <c r="F27" s="8">
        <v>1561060.01</v>
      </c>
    </row>
    <row r="28" spans="1:6" s="9" customFormat="1" x14ac:dyDescent="0.3">
      <c r="A28" s="1" t="s">
        <v>389</v>
      </c>
      <c r="B28" s="2" t="s">
        <v>1</v>
      </c>
      <c r="C28" s="3">
        <v>620</v>
      </c>
      <c r="D28" s="8">
        <v>236505.60000000001</v>
      </c>
      <c r="E28" s="8">
        <v>0</v>
      </c>
      <c r="F28" s="8">
        <v>0</v>
      </c>
    </row>
    <row r="29" spans="1:6" s="9" customFormat="1" ht="77.55" x14ac:dyDescent="0.3">
      <c r="A29" s="4" t="s">
        <v>447</v>
      </c>
      <c r="B29" s="5" t="s">
        <v>2</v>
      </c>
      <c r="C29" s="6"/>
      <c r="D29" s="7">
        <f>D30</f>
        <v>34798810.259999998</v>
      </c>
      <c r="E29" s="7">
        <f>E30</f>
        <v>36523518.140000001</v>
      </c>
      <c r="F29" s="7">
        <f>F30</f>
        <v>29816929.23</v>
      </c>
    </row>
    <row r="30" spans="1:6" s="9" customFormat="1" ht="31.05" x14ac:dyDescent="0.3">
      <c r="A30" s="1" t="s">
        <v>387</v>
      </c>
      <c r="B30" s="2" t="s">
        <v>2</v>
      </c>
      <c r="C30" s="3">
        <v>600</v>
      </c>
      <c r="D30" s="8">
        <f>D31+D32</f>
        <v>34798810.259999998</v>
      </c>
      <c r="E30" s="8">
        <f>E31+E32</f>
        <v>36523518.140000001</v>
      </c>
      <c r="F30" s="8">
        <f>F31+F32</f>
        <v>29816929.23</v>
      </c>
    </row>
    <row r="31" spans="1:6" s="9" customFormat="1" x14ac:dyDescent="0.3">
      <c r="A31" s="1" t="s">
        <v>388</v>
      </c>
      <c r="B31" s="2" t="s">
        <v>2</v>
      </c>
      <c r="C31" s="3">
        <v>610</v>
      </c>
      <c r="D31" s="8">
        <f>6400712+19901813+1320000</f>
        <v>27622525</v>
      </c>
      <c r="E31" s="8">
        <f>7545000+19900500+1200000</f>
        <v>28645500</v>
      </c>
      <c r="F31" s="8">
        <f>7545000+14666900+1200000</f>
        <v>23411900</v>
      </c>
    </row>
    <row r="32" spans="1:6" s="9" customFormat="1" x14ac:dyDescent="0.3">
      <c r="A32" s="1" t="s">
        <v>389</v>
      </c>
      <c r="B32" s="2" t="s">
        <v>2</v>
      </c>
      <c r="C32" s="3">
        <v>620</v>
      </c>
      <c r="D32" s="8">
        <f>250000+3926285.26+3000000</f>
        <v>7176285.2599999998</v>
      </c>
      <c r="E32" s="8">
        <f>3000000+4628018.14+250000</f>
        <v>7878018.1399999997</v>
      </c>
      <c r="F32" s="8">
        <f>3000000+3155029.23+250000</f>
        <v>6405029.2300000004</v>
      </c>
    </row>
    <row r="33" spans="1:6" s="9" customFormat="1" x14ac:dyDescent="0.3">
      <c r="A33" s="4" t="s">
        <v>228</v>
      </c>
      <c r="B33" s="5" t="s">
        <v>3</v>
      </c>
      <c r="C33" s="6"/>
      <c r="D33" s="7">
        <f>D34</f>
        <v>529825348</v>
      </c>
      <c r="E33" s="7">
        <f>E34</f>
        <v>542267388</v>
      </c>
      <c r="F33" s="7">
        <f>F34</f>
        <v>546408008</v>
      </c>
    </row>
    <row r="34" spans="1:6" ht="31.05" x14ac:dyDescent="0.3">
      <c r="A34" s="1" t="s">
        <v>387</v>
      </c>
      <c r="B34" s="2" t="s">
        <v>3</v>
      </c>
      <c r="C34" s="3">
        <v>600</v>
      </c>
      <c r="D34" s="8">
        <f>D35+D36</f>
        <v>529825348</v>
      </c>
      <c r="E34" s="8">
        <f>E35+E36</f>
        <v>542267388</v>
      </c>
      <c r="F34" s="8">
        <f>F35+F36</f>
        <v>546408008</v>
      </c>
    </row>
    <row r="35" spans="1:6" x14ac:dyDescent="0.3">
      <c r="A35" s="1" t="s">
        <v>388</v>
      </c>
      <c r="B35" s="2" t="s">
        <v>3</v>
      </c>
      <c r="C35" s="3">
        <v>610</v>
      </c>
      <c r="D35" s="8">
        <f>75800000+330225348+16600000</f>
        <v>422625348</v>
      </c>
      <c r="E35" s="8">
        <f>75800000+346246358+16600000</f>
        <v>438646358</v>
      </c>
      <c r="F35" s="8">
        <f>75800000+347375323+16600000</f>
        <v>439775323</v>
      </c>
    </row>
    <row r="36" spans="1:6" x14ac:dyDescent="0.3">
      <c r="A36" s="1" t="s">
        <v>389</v>
      </c>
      <c r="B36" s="2" t="s">
        <v>3</v>
      </c>
      <c r="C36" s="3">
        <v>620</v>
      </c>
      <c r="D36" s="8">
        <f>32000000+71100000+4100000</f>
        <v>107200000</v>
      </c>
      <c r="E36" s="8">
        <f>32000000+67521030+4100000</f>
        <v>103621030</v>
      </c>
      <c r="F36" s="8">
        <f>32000000+70532685+4100000</f>
        <v>106632685</v>
      </c>
    </row>
    <row r="37" spans="1:6" s="9" customFormat="1" ht="46.55" x14ac:dyDescent="0.3">
      <c r="A37" s="4" t="s">
        <v>360</v>
      </c>
      <c r="B37" s="5" t="s">
        <v>4</v>
      </c>
      <c r="C37" s="6"/>
      <c r="D37" s="7">
        <f>D38</f>
        <v>5512320</v>
      </c>
      <c r="E37" s="7">
        <f>E38</f>
        <v>6592490</v>
      </c>
      <c r="F37" s="7">
        <f>F38</f>
        <v>7611480</v>
      </c>
    </row>
    <row r="38" spans="1:6" ht="31.05" x14ac:dyDescent="0.3">
      <c r="A38" s="1" t="s">
        <v>387</v>
      </c>
      <c r="B38" s="2">
        <v>100078650</v>
      </c>
      <c r="C38" s="3">
        <v>600</v>
      </c>
      <c r="D38" s="8">
        <f>D39+D40</f>
        <v>5512320</v>
      </c>
      <c r="E38" s="8">
        <f>E39+E40</f>
        <v>6592490</v>
      </c>
      <c r="F38" s="8">
        <f>F39+F40</f>
        <v>7611480</v>
      </c>
    </row>
    <row r="39" spans="1:6" x14ac:dyDescent="0.3">
      <c r="A39" s="1" t="s">
        <v>388</v>
      </c>
      <c r="B39" s="2">
        <v>100078650</v>
      </c>
      <c r="C39" s="3">
        <v>610</v>
      </c>
      <c r="D39" s="8">
        <v>3992320</v>
      </c>
      <c r="E39" s="8">
        <v>4710610</v>
      </c>
      <c r="F39" s="8">
        <v>5611480</v>
      </c>
    </row>
    <row r="40" spans="1:6" x14ac:dyDescent="0.3">
      <c r="A40" s="1" t="s">
        <v>389</v>
      </c>
      <c r="B40" s="2">
        <v>100078650</v>
      </c>
      <c r="C40" s="3">
        <v>620</v>
      </c>
      <c r="D40" s="8">
        <v>1520000</v>
      </c>
      <c r="E40" s="8">
        <v>1881880</v>
      </c>
      <c r="F40" s="8">
        <v>2000000</v>
      </c>
    </row>
    <row r="41" spans="1:6" s="9" customFormat="1" ht="62.05" x14ac:dyDescent="0.3">
      <c r="A41" s="4" t="s">
        <v>374</v>
      </c>
      <c r="B41" s="5" t="s">
        <v>5</v>
      </c>
      <c r="C41" s="6"/>
      <c r="D41" s="7">
        <f>D42+D44</f>
        <v>2717113.05</v>
      </c>
      <c r="E41" s="7">
        <f>E42+E44</f>
        <v>2826587.42</v>
      </c>
      <c r="F41" s="7">
        <f>F42+F44</f>
        <v>2896048.89</v>
      </c>
    </row>
    <row r="42" spans="1:6" s="9" customFormat="1" ht="49.3" customHeight="1" x14ac:dyDescent="0.3">
      <c r="A42" s="1" t="s">
        <v>390</v>
      </c>
      <c r="B42" s="2">
        <v>100078792</v>
      </c>
      <c r="C42" s="3">
        <v>100</v>
      </c>
      <c r="D42" s="8">
        <f>D43</f>
        <v>2717113.05</v>
      </c>
      <c r="E42" s="8">
        <f>E43</f>
        <v>2741152.86</v>
      </c>
      <c r="F42" s="8">
        <f>F43</f>
        <v>2673904.54</v>
      </c>
    </row>
    <row r="43" spans="1:6" s="9" customFormat="1" ht="19.399999999999999" customHeight="1" x14ac:dyDescent="0.3">
      <c r="A43" s="1" t="s">
        <v>391</v>
      </c>
      <c r="B43" s="2">
        <v>100078792</v>
      </c>
      <c r="C43" s="3">
        <v>120</v>
      </c>
      <c r="D43" s="8">
        <v>2717113.05</v>
      </c>
      <c r="E43" s="8">
        <v>2741152.86</v>
      </c>
      <c r="F43" s="8">
        <v>2673904.54</v>
      </c>
    </row>
    <row r="44" spans="1:6" s="9" customFormat="1" ht="31.05" x14ac:dyDescent="0.3">
      <c r="A44" s="1" t="s">
        <v>392</v>
      </c>
      <c r="B44" s="2">
        <v>100078792</v>
      </c>
      <c r="C44" s="3">
        <v>200</v>
      </c>
      <c r="D44" s="8">
        <f>D45</f>
        <v>0</v>
      </c>
      <c r="E44" s="8">
        <f>E45</f>
        <v>85434.559999999998</v>
      </c>
      <c r="F44" s="8">
        <f>F45</f>
        <v>222144.35</v>
      </c>
    </row>
    <row r="45" spans="1:6" s="9" customFormat="1" ht="31.05" x14ac:dyDescent="0.3">
      <c r="A45" s="1" t="s">
        <v>393</v>
      </c>
      <c r="B45" s="2">
        <v>100078792</v>
      </c>
      <c r="C45" s="3">
        <v>240</v>
      </c>
      <c r="D45" s="8">
        <v>0</v>
      </c>
      <c r="E45" s="8">
        <v>85434.559999999998</v>
      </c>
      <c r="F45" s="8">
        <v>222144.35</v>
      </c>
    </row>
    <row r="46" spans="1:6" s="9" customFormat="1" ht="31.05" x14ac:dyDescent="0.3">
      <c r="A46" s="4" t="s">
        <v>286</v>
      </c>
      <c r="B46" s="5" t="s">
        <v>6</v>
      </c>
      <c r="C46" s="6"/>
      <c r="D46" s="7">
        <f>D47+D49+D51</f>
        <v>12503582.5</v>
      </c>
      <c r="E46" s="7">
        <f>E47+E49+E51</f>
        <v>10876608.32</v>
      </c>
      <c r="F46" s="7">
        <f>F47+F49+F51</f>
        <v>11297974.15</v>
      </c>
    </row>
    <row r="47" spans="1:6" s="9" customFormat="1" ht="50.95" customHeight="1" x14ac:dyDescent="0.3">
      <c r="A47" s="1" t="s">
        <v>390</v>
      </c>
      <c r="B47" s="2">
        <v>100080020</v>
      </c>
      <c r="C47" s="3">
        <v>100</v>
      </c>
      <c r="D47" s="8">
        <f>D48</f>
        <v>12022228.51</v>
      </c>
      <c r="E47" s="8">
        <f>E48</f>
        <v>10620145.82</v>
      </c>
      <c r="F47" s="8">
        <f>F48</f>
        <v>11061511.65</v>
      </c>
    </row>
    <row r="48" spans="1:6" s="9" customFormat="1" ht="19.399999999999999" customHeight="1" x14ac:dyDescent="0.3">
      <c r="A48" s="1" t="s">
        <v>391</v>
      </c>
      <c r="B48" s="2">
        <v>100080020</v>
      </c>
      <c r="C48" s="3">
        <v>120</v>
      </c>
      <c r="D48" s="8">
        <v>12022228.51</v>
      </c>
      <c r="E48" s="8">
        <v>10620145.82</v>
      </c>
      <c r="F48" s="8">
        <v>11061511.65</v>
      </c>
    </row>
    <row r="49" spans="1:6" s="9" customFormat="1" ht="31.05" x14ac:dyDescent="0.3">
      <c r="A49" s="1" t="s">
        <v>392</v>
      </c>
      <c r="B49" s="2">
        <v>100080020</v>
      </c>
      <c r="C49" s="3">
        <v>200</v>
      </c>
      <c r="D49" s="8">
        <f>D50</f>
        <v>475851.99</v>
      </c>
      <c r="E49" s="8">
        <f>E50</f>
        <v>250960.5</v>
      </c>
      <c r="F49" s="8">
        <f>F50</f>
        <v>230960.5</v>
      </c>
    </row>
    <row r="50" spans="1:6" s="9" customFormat="1" ht="31.05" x14ac:dyDescent="0.3">
      <c r="A50" s="1" t="s">
        <v>393</v>
      </c>
      <c r="B50" s="2">
        <v>100080020</v>
      </c>
      <c r="C50" s="3">
        <v>240</v>
      </c>
      <c r="D50" s="8">
        <v>475851.99</v>
      </c>
      <c r="E50" s="8">
        <v>250960.5</v>
      </c>
      <c r="F50" s="8">
        <v>230960.5</v>
      </c>
    </row>
    <row r="51" spans="1:6" s="9" customFormat="1" x14ac:dyDescent="0.3">
      <c r="A51" s="1" t="s">
        <v>405</v>
      </c>
      <c r="B51" s="2">
        <v>100080020</v>
      </c>
      <c r="C51" s="3">
        <v>800</v>
      </c>
      <c r="D51" s="8">
        <f>D52</f>
        <v>5502</v>
      </c>
      <c r="E51" s="8">
        <f>E52</f>
        <v>5502</v>
      </c>
      <c r="F51" s="8">
        <f>F52</f>
        <v>5502</v>
      </c>
    </row>
    <row r="52" spans="1:6" s="9" customFormat="1" x14ac:dyDescent="0.3">
      <c r="A52" s="1" t="s">
        <v>407</v>
      </c>
      <c r="B52" s="2">
        <v>100080020</v>
      </c>
      <c r="C52" s="3">
        <v>850</v>
      </c>
      <c r="D52" s="8">
        <v>5502</v>
      </c>
      <c r="E52" s="8">
        <v>5502</v>
      </c>
      <c r="F52" s="8">
        <v>5502</v>
      </c>
    </row>
    <row r="53" spans="1:6" s="9" customFormat="1" x14ac:dyDescent="0.3">
      <c r="A53" s="4" t="s">
        <v>394</v>
      </c>
      <c r="B53" s="5" t="s">
        <v>7</v>
      </c>
      <c r="C53" s="6"/>
      <c r="D53" s="7">
        <f t="shared" ref="D53:F54" si="4">D54</f>
        <v>100000</v>
      </c>
      <c r="E53" s="7">
        <f t="shared" si="4"/>
        <v>39872.6</v>
      </c>
      <c r="F53" s="7">
        <f t="shared" si="4"/>
        <v>24539.74</v>
      </c>
    </row>
    <row r="54" spans="1:6" x14ac:dyDescent="0.3">
      <c r="A54" s="1" t="s">
        <v>396</v>
      </c>
      <c r="B54" s="2" t="s">
        <v>7</v>
      </c>
      <c r="C54" s="3">
        <v>300</v>
      </c>
      <c r="D54" s="8">
        <f t="shared" si="4"/>
        <v>100000</v>
      </c>
      <c r="E54" s="8">
        <f t="shared" si="4"/>
        <v>39872.6</v>
      </c>
      <c r="F54" s="8">
        <f t="shared" si="4"/>
        <v>24539.74</v>
      </c>
    </row>
    <row r="55" spans="1:6" x14ac:dyDescent="0.3">
      <c r="A55" s="1" t="s">
        <v>200</v>
      </c>
      <c r="B55" s="2" t="s">
        <v>7</v>
      </c>
      <c r="C55" s="3">
        <v>340</v>
      </c>
      <c r="D55" s="8">
        <v>100000</v>
      </c>
      <c r="E55" s="8">
        <v>39872.6</v>
      </c>
      <c r="F55" s="8">
        <v>24539.74</v>
      </c>
    </row>
    <row r="56" spans="1:6" s="9" customFormat="1" ht="31.05" x14ac:dyDescent="0.3">
      <c r="A56" s="4" t="s">
        <v>395</v>
      </c>
      <c r="B56" s="5" t="s">
        <v>8</v>
      </c>
      <c r="C56" s="6"/>
      <c r="D56" s="7">
        <f>D57</f>
        <v>65000</v>
      </c>
      <c r="E56" s="7">
        <f>E57</f>
        <v>0</v>
      </c>
      <c r="F56" s="7">
        <f>F57</f>
        <v>0</v>
      </c>
    </row>
    <row r="57" spans="1:6" s="9" customFormat="1" ht="31.05" x14ac:dyDescent="0.3">
      <c r="A57" s="1" t="s">
        <v>387</v>
      </c>
      <c r="B57" s="2" t="s">
        <v>8</v>
      </c>
      <c r="C57" s="3">
        <v>600</v>
      </c>
      <c r="D57" s="8">
        <f>D58+D59</f>
        <v>65000</v>
      </c>
      <c r="E57" s="8">
        <f>E58+E59</f>
        <v>0</v>
      </c>
      <c r="F57" s="8">
        <f>F58+F59</f>
        <v>0</v>
      </c>
    </row>
    <row r="58" spans="1:6" s="9" customFormat="1" x14ac:dyDescent="0.3">
      <c r="A58" s="1" t="s">
        <v>388</v>
      </c>
      <c r="B58" s="2" t="s">
        <v>8</v>
      </c>
      <c r="C58" s="3">
        <v>610</v>
      </c>
      <c r="D58" s="8">
        <v>65000</v>
      </c>
      <c r="E58" s="8">
        <v>0</v>
      </c>
      <c r="F58" s="8">
        <v>0</v>
      </c>
    </row>
    <row r="59" spans="1:6" s="9" customFormat="1" hidden="1" x14ac:dyDescent="0.3">
      <c r="A59" s="1" t="s">
        <v>389</v>
      </c>
      <c r="B59" s="2" t="s">
        <v>8</v>
      </c>
      <c r="C59" s="3">
        <v>620</v>
      </c>
      <c r="D59" s="8"/>
      <c r="E59" s="8"/>
      <c r="F59" s="8"/>
    </row>
    <row r="60" spans="1:6" s="9" customFormat="1" x14ac:dyDescent="0.3">
      <c r="A60" s="4" t="s">
        <v>225</v>
      </c>
      <c r="B60" s="5" t="s">
        <v>9</v>
      </c>
      <c r="C60" s="6"/>
      <c r="D60" s="7">
        <f>D61+D63</f>
        <v>540000</v>
      </c>
      <c r="E60" s="7">
        <f>E61+E63</f>
        <v>320000</v>
      </c>
      <c r="F60" s="7">
        <f>F61+F63</f>
        <v>140000</v>
      </c>
    </row>
    <row r="61" spans="1:6" s="9" customFormat="1" ht="31.05" x14ac:dyDescent="0.3">
      <c r="A61" s="1" t="s">
        <v>387</v>
      </c>
      <c r="B61" s="2" t="s">
        <v>9</v>
      </c>
      <c r="C61" s="3">
        <v>600</v>
      </c>
      <c r="D61" s="8">
        <f>D62</f>
        <v>500000</v>
      </c>
      <c r="E61" s="8">
        <f>E62</f>
        <v>320000</v>
      </c>
      <c r="F61" s="8">
        <f>F62</f>
        <v>140000</v>
      </c>
    </row>
    <row r="62" spans="1:6" s="9" customFormat="1" x14ac:dyDescent="0.3">
      <c r="A62" s="1" t="s">
        <v>388</v>
      </c>
      <c r="B62" s="2" t="s">
        <v>9</v>
      </c>
      <c r="C62" s="3">
        <v>610</v>
      </c>
      <c r="D62" s="8">
        <f>500000</f>
        <v>500000</v>
      </c>
      <c r="E62" s="8">
        <f>320000</f>
        <v>320000</v>
      </c>
      <c r="F62" s="8">
        <f>140000</f>
        <v>140000</v>
      </c>
    </row>
    <row r="63" spans="1:6" s="9" customFormat="1" ht="31.05" x14ac:dyDescent="0.3">
      <c r="A63" s="1" t="s">
        <v>392</v>
      </c>
      <c r="B63" s="2" t="s">
        <v>9</v>
      </c>
      <c r="C63" s="3">
        <v>200</v>
      </c>
      <c r="D63" s="8">
        <f>D64</f>
        <v>40000</v>
      </c>
      <c r="E63" s="8">
        <f>E64</f>
        <v>0</v>
      </c>
      <c r="F63" s="8">
        <f>F64</f>
        <v>0</v>
      </c>
    </row>
    <row r="64" spans="1:6" s="9" customFormat="1" ht="31.05" x14ac:dyDescent="0.3">
      <c r="A64" s="1" t="s">
        <v>393</v>
      </c>
      <c r="B64" s="2" t="s">
        <v>9</v>
      </c>
      <c r="C64" s="3">
        <v>240</v>
      </c>
      <c r="D64" s="8">
        <v>40000</v>
      </c>
      <c r="E64" s="8">
        <v>0</v>
      </c>
      <c r="F64" s="8">
        <v>0</v>
      </c>
    </row>
    <row r="65" spans="1:6" s="9" customFormat="1" x14ac:dyDescent="0.3">
      <c r="A65" s="4" t="s">
        <v>237</v>
      </c>
      <c r="B65" s="5" t="s">
        <v>10</v>
      </c>
      <c r="C65" s="6"/>
      <c r="D65" s="7">
        <f t="shared" ref="D65:F66" si="5">D66</f>
        <v>453684.89</v>
      </c>
      <c r="E65" s="7">
        <f t="shared" si="5"/>
        <v>0</v>
      </c>
      <c r="F65" s="7">
        <f t="shared" si="5"/>
        <v>0</v>
      </c>
    </row>
    <row r="66" spans="1:6" s="9" customFormat="1" ht="31.05" x14ac:dyDescent="0.3">
      <c r="A66" s="1" t="s">
        <v>387</v>
      </c>
      <c r="B66" s="2" t="s">
        <v>10</v>
      </c>
      <c r="C66" s="3">
        <v>600</v>
      </c>
      <c r="D66" s="8">
        <f t="shared" si="5"/>
        <v>453684.89</v>
      </c>
      <c r="E66" s="8">
        <f t="shared" si="5"/>
        <v>0</v>
      </c>
      <c r="F66" s="8">
        <f t="shared" si="5"/>
        <v>0</v>
      </c>
    </row>
    <row r="67" spans="1:6" s="9" customFormat="1" x14ac:dyDescent="0.3">
      <c r="A67" s="1" t="s">
        <v>388</v>
      </c>
      <c r="B67" s="2" t="s">
        <v>10</v>
      </c>
      <c r="C67" s="3">
        <v>610</v>
      </c>
      <c r="D67" s="8">
        <v>453684.89</v>
      </c>
      <c r="E67" s="8">
        <v>0</v>
      </c>
      <c r="F67" s="8">
        <v>0</v>
      </c>
    </row>
    <row r="68" spans="1:6" s="9" customFormat="1" ht="31.05" x14ac:dyDescent="0.3">
      <c r="A68" s="4" t="s">
        <v>300</v>
      </c>
      <c r="B68" s="5" t="s">
        <v>11</v>
      </c>
      <c r="C68" s="6"/>
      <c r="D68" s="7">
        <f t="shared" ref="D68:F69" si="6">D69</f>
        <v>700000</v>
      </c>
      <c r="E68" s="7">
        <f t="shared" si="6"/>
        <v>0</v>
      </c>
      <c r="F68" s="7">
        <f t="shared" si="6"/>
        <v>0</v>
      </c>
    </row>
    <row r="69" spans="1:6" ht="31.05" x14ac:dyDescent="0.3">
      <c r="A69" s="1" t="s">
        <v>387</v>
      </c>
      <c r="B69" s="2" t="s">
        <v>11</v>
      </c>
      <c r="C69" s="3">
        <v>600</v>
      </c>
      <c r="D69" s="8">
        <f t="shared" si="6"/>
        <v>700000</v>
      </c>
      <c r="E69" s="8">
        <f t="shared" si="6"/>
        <v>0</v>
      </c>
      <c r="F69" s="8">
        <f t="shared" si="6"/>
        <v>0</v>
      </c>
    </row>
    <row r="70" spans="1:6" x14ac:dyDescent="0.3">
      <c r="A70" s="1" t="s">
        <v>388</v>
      </c>
      <c r="B70" s="2" t="s">
        <v>11</v>
      </c>
      <c r="C70" s="3">
        <v>610</v>
      </c>
      <c r="D70" s="8">
        <v>700000</v>
      </c>
      <c r="E70" s="8">
        <v>0</v>
      </c>
      <c r="F70" s="8">
        <v>0</v>
      </c>
    </row>
    <row r="71" spans="1:6" s="9" customFormat="1" ht="35.450000000000003" customHeight="1" x14ac:dyDescent="0.3">
      <c r="A71" s="4" t="s">
        <v>321</v>
      </c>
      <c r="B71" s="5" t="s">
        <v>12</v>
      </c>
      <c r="C71" s="6"/>
      <c r="D71" s="7">
        <f t="shared" ref="D71:F72" si="7">D72</f>
        <v>261268</v>
      </c>
      <c r="E71" s="7">
        <f t="shared" si="7"/>
        <v>0</v>
      </c>
      <c r="F71" s="7">
        <f t="shared" si="7"/>
        <v>0</v>
      </c>
    </row>
    <row r="72" spans="1:6" ht="31.05" x14ac:dyDescent="0.3">
      <c r="A72" s="1" t="s">
        <v>387</v>
      </c>
      <c r="B72" s="2" t="s">
        <v>12</v>
      </c>
      <c r="C72" s="3">
        <v>600</v>
      </c>
      <c r="D72" s="8">
        <f t="shared" si="7"/>
        <v>261268</v>
      </c>
      <c r="E72" s="8">
        <f t="shared" si="7"/>
        <v>0</v>
      </c>
      <c r="F72" s="8">
        <f t="shared" si="7"/>
        <v>0</v>
      </c>
    </row>
    <row r="73" spans="1:6" x14ac:dyDescent="0.3">
      <c r="A73" s="1" t="s">
        <v>388</v>
      </c>
      <c r="B73" s="2" t="s">
        <v>12</v>
      </c>
      <c r="C73" s="3">
        <v>610</v>
      </c>
      <c r="D73" s="8">
        <f>202685+58583</f>
        <v>261268</v>
      </c>
      <c r="E73" s="8">
        <v>0</v>
      </c>
      <c r="F73" s="8">
        <v>0</v>
      </c>
    </row>
    <row r="74" spans="1:6" s="9" customFormat="1" ht="32.700000000000003" customHeight="1" x14ac:dyDescent="0.3">
      <c r="A74" s="4" t="s">
        <v>397</v>
      </c>
      <c r="B74" s="5" t="s">
        <v>13</v>
      </c>
      <c r="C74" s="6"/>
      <c r="D74" s="7">
        <f t="shared" ref="D74:F87" si="8">D75</f>
        <v>100000</v>
      </c>
      <c r="E74" s="7">
        <f t="shared" si="8"/>
        <v>0</v>
      </c>
      <c r="F74" s="7">
        <f t="shared" si="8"/>
        <v>0</v>
      </c>
    </row>
    <row r="75" spans="1:6" ht="31.05" x14ac:dyDescent="0.3">
      <c r="A75" s="1" t="s">
        <v>387</v>
      </c>
      <c r="B75" s="2" t="s">
        <v>13</v>
      </c>
      <c r="C75" s="3">
        <v>600</v>
      </c>
      <c r="D75" s="8">
        <f t="shared" si="8"/>
        <v>100000</v>
      </c>
      <c r="E75" s="8">
        <f t="shared" si="8"/>
        <v>0</v>
      </c>
      <c r="F75" s="8">
        <f t="shared" si="8"/>
        <v>0</v>
      </c>
    </row>
    <row r="76" spans="1:6" x14ac:dyDescent="0.3">
      <c r="A76" s="1" t="s">
        <v>388</v>
      </c>
      <c r="B76" s="2" t="s">
        <v>13</v>
      </c>
      <c r="C76" s="3">
        <v>610</v>
      </c>
      <c r="D76" s="8">
        <v>100000</v>
      </c>
      <c r="E76" s="8">
        <v>0</v>
      </c>
      <c r="F76" s="8">
        <v>0</v>
      </c>
    </row>
    <row r="77" spans="1:6" s="9" customFormat="1" ht="46.55" customHeight="1" x14ac:dyDescent="0.3">
      <c r="A77" s="4" t="s">
        <v>487</v>
      </c>
      <c r="B77" s="5">
        <v>100085110</v>
      </c>
      <c r="C77" s="6"/>
      <c r="D77" s="7">
        <f t="shared" si="8"/>
        <v>948500</v>
      </c>
      <c r="E77" s="7">
        <f t="shared" si="8"/>
        <v>0</v>
      </c>
      <c r="F77" s="7">
        <f t="shared" si="8"/>
        <v>0</v>
      </c>
    </row>
    <row r="78" spans="1:6" ht="31.05" x14ac:dyDescent="0.3">
      <c r="A78" s="1" t="s">
        <v>387</v>
      </c>
      <c r="B78" s="2">
        <v>100085110</v>
      </c>
      <c r="C78" s="3">
        <v>600</v>
      </c>
      <c r="D78" s="8">
        <f t="shared" si="8"/>
        <v>948500</v>
      </c>
      <c r="E78" s="8">
        <f t="shared" si="8"/>
        <v>0</v>
      </c>
      <c r="F78" s="8">
        <f t="shared" si="8"/>
        <v>0</v>
      </c>
    </row>
    <row r="79" spans="1:6" x14ac:dyDescent="0.3">
      <c r="A79" s="1" t="s">
        <v>388</v>
      </c>
      <c r="B79" s="2">
        <v>100085110</v>
      </c>
      <c r="C79" s="3">
        <v>610</v>
      </c>
      <c r="D79" s="8">
        <v>948500</v>
      </c>
      <c r="E79" s="8">
        <v>0</v>
      </c>
      <c r="F79" s="8">
        <v>0</v>
      </c>
    </row>
    <row r="80" spans="1:6" s="9" customFormat="1" ht="46.55" customHeight="1" x14ac:dyDescent="0.3">
      <c r="A80" s="4" t="s">
        <v>488</v>
      </c>
      <c r="B80" s="5">
        <v>100085120</v>
      </c>
      <c r="C80" s="6"/>
      <c r="D80" s="7">
        <f t="shared" si="8"/>
        <v>599500</v>
      </c>
      <c r="E80" s="7">
        <f t="shared" si="8"/>
        <v>0</v>
      </c>
      <c r="F80" s="7">
        <f t="shared" si="8"/>
        <v>0</v>
      </c>
    </row>
    <row r="81" spans="1:6" ht="31.05" x14ac:dyDescent="0.3">
      <c r="A81" s="1" t="s">
        <v>387</v>
      </c>
      <c r="B81" s="2">
        <v>100085120</v>
      </c>
      <c r="C81" s="3">
        <v>600</v>
      </c>
      <c r="D81" s="8">
        <f t="shared" si="8"/>
        <v>599500</v>
      </c>
      <c r="E81" s="8">
        <f t="shared" si="8"/>
        <v>0</v>
      </c>
      <c r="F81" s="8">
        <f t="shared" si="8"/>
        <v>0</v>
      </c>
    </row>
    <row r="82" spans="1:6" x14ac:dyDescent="0.3">
      <c r="A82" s="1" t="s">
        <v>388</v>
      </c>
      <c r="B82" s="2">
        <v>100085120</v>
      </c>
      <c r="C82" s="3">
        <v>610</v>
      </c>
      <c r="D82" s="8">
        <v>599500</v>
      </c>
      <c r="E82" s="8">
        <v>0</v>
      </c>
      <c r="F82" s="8">
        <v>0</v>
      </c>
    </row>
    <row r="83" spans="1:6" s="9" customFormat="1" ht="16.75" customHeight="1" x14ac:dyDescent="0.3">
      <c r="A83" s="4" t="s">
        <v>489</v>
      </c>
      <c r="B83" s="5">
        <v>100085130</v>
      </c>
      <c r="C83" s="6"/>
      <c r="D83" s="7">
        <f t="shared" si="8"/>
        <v>200000</v>
      </c>
      <c r="E83" s="7">
        <f t="shared" si="8"/>
        <v>0</v>
      </c>
      <c r="F83" s="7">
        <f t="shared" si="8"/>
        <v>0</v>
      </c>
    </row>
    <row r="84" spans="1:6" ht="31.05" x14ac:dyDescent="0.3">
      <c r="A84" s="1" t="s">
        <v>387</v>
      </c>
      <c r="B84" s="2">
        <v>100085130</v>
      </c>
      <c r="C84" s="3">
        <v>600</v>
      </c>
      <c r="D84" s="8">
        <f t="shared" si="8"/>
        <v>200000</v>
      </c>
      <c r="E84" s="8">
        <f t="shared" si="8"/>
        <v>0</v>
      </c>
      <c r="F84" s="8">
        <f t="shared" si="8"/>
        <v>0</v>
      </c>
    </row>
    <row r="85" spans="1:6" x14ac:dyDescent="0.3">
      <c r="A85" s="1" t="s">
        <v>388</v>
      </c>
      <c r="B85" s="2">
        <v>100085130</v>
      </c>
      <c r="C85" s="3">
        <v>610</v>
      </c>
      <c r="D85" s="8">
        <v>200000</v>
      </c>
      <c r="E85" s="8">
        <v>0</v>
      </c>
      <c r="F85" s="8">
        <v>0</v>
      </c>
    </row>
    <row r="86" spans="1:6" s="9" customFormat="1" ht="35.450000000000003" customHeight="1" x14ac:dyDescent="0.3">
      <c r="A86" s="4" t="s">
        <v>490</v>
      </c>
      <c r="B86" s="5">
        <v>100085140</v>
      </c>
      <c r="C86" s="6"/>
      <c r="D86" s="7">
        <f t="shared" si="8"/>
        <v>599000</v>
      </c>
      <c r="E86" s="7">
        <f t="shared" si="8"/>
        <v>0</v>
      </c>
      <c r="F86" s="7">
        <f t="shared" si="8"/>
        <v>0</v>
      </c>
    </row>
    <row r="87" spans="1:6" ht="31.05" x14ac:dyDescent="0.3">
      <c r="A87" s="1" t="s">
        <v>387</v>
      </c>
      <c r="B87" s="2">
        <v>100085140</v>
      </c>
      <c r="C87" s="3">
        <v>600</v>
      </c>
      <c r="D87" s="8">
        <f t="shared" si="8"/>
        <v>599000</v>
      </c>
      <c r="E87" s="8">
        <f t="shared" si="8"/>
        <v>0</v>
      </c>
      <c r="F87" s="8">
        <f t="shared" si="8"/>
        <v>0</v>
      </c>
    </row>
    <row r="88" spans="1:6" x14ac:dyDescent="0.3">
      <c r="A88" s="1" t="s">
        <v>388</v>
      </c>
      <c r="B88" s="2">
        <v>100085140</v>
      </c>
      <c r="C88" s="3">
        <v>610</v>
      </c>
      <c r="D88" s="8">
        <v>599000</v>
      </c>
      <c r="E88" s="8">
        <v>0</v>
      </c>
      <c r="F88" s="8">
        <v>0</v>
      </c>
    </row>
    <row r="89" spans="1:6" ht="20.5" customHeight="1" x14ac:dyDescent="0.3">
      <c r="A89" s="4" t="s">
        <v>398</v>
      </c>
      <c r="B89" s="5" t="s">
        <v>399</v>
      </c>
      <c r="C89" s="6"/>
      <c r="D89" s="7">
        <f>D90+D93+D96+D99</f>
        <v>7852968.3200000003</v>
      </c>
      <c r="E89" s="7">
        <f>E90+E93+E96+E99</f>
        <v>6099284.1500000004</v>
      </c>
      <c r="F89" s="7">
        <f>F90+F93+F96+F99</f>
        <v>6160163.0099999998</v>
      </c>
    </row>
    <row r="90" spans="1:6" ht="31.05" x14ac:dyDescent="0.3">
      <c r="A90" s="4" t="s">
        <v>304</v>
      </c>
      <c r="B90" s="5" t="s">
        <v>201</v>
      </c>
      <c r="C90" s="6"/>
      <c r="D90" s="7">
        <f t="shared" ref="D90:F91" si="9">D91</f>
        <v>5951064.1299999999</v>
      </c>
      <c r="E90" s="7">
        <f t="shared" si="9"/>
        <v>4138841.59</v>
      </c>
      <c r="F90" s="7">
        <f t="shared" si="9"/>
        <v>4138840.55</v>
      </c>
    </row>
    <row r="91" spans="1:6" ht="31.05" x14ac:dyDescent="0.3">
      <c r="A91" s="1" t="s">
        <v>387</v>
      </c>
      <c r="B91" s="2" t="s">
        <v>201</v>
      </c>
      <c r="C91" s="3">
        <v>600</v>
      </c>
      <c r="D91" s="8">
        <f t="shared" si="9"/>
        <v>5951064.1299999999</v>
      </c>
      <c r="E91" s="8">
        <f t="shared" si="9"/>
        <v>4138841.59</v>
      </c>
      <c r="F91" s="8">
        <f t="shared" si="9"/>
        <v>4138840.55</v>
      </c>
    </row>
    <row r="92" spans="1:6" x14ac:dyDescent="0.3">
      <c r="A92" s="1" t="s">
        <v>388</v>
      </c>
      <c r="B92" s="2" t="s">
        <v>201</v>
      </c>
      <c r="C92" s="3">
        <v>610</v>
      </c>
      <c r="D92" s="8">
        <v>5951064.1299999999</v>
      </c>
      <c r="E92" s="8">
        <v>4138841.59</v>
      </c>
      <c r="F92" s="8">
        <v>4138840.55</v>
      </c>
    </row>
    <row r="93" spans="1:6" ht="31.05" x14ac:dyDescent="0.3">
      <c r="A93" s="4" t="s">
        <v>303</v>
      </c>
      <c r="B93" s="5" t="s">
        <v>202</v>
      </c>
      <c r="C93" s="6"/>
      <c r="D93" s="7">
        <f t="shared" ref="D93:F94" si="10">D94</f>
        <v>1463459.19</v>
      </c>
      <c r="E93" s="7">
        <f t="shared" si="10"/>
        <v>1521997.56</v>
      </c>
      <c r="F93" s="7">
        <f t="shared" si="10"/>
        <v>1582877.46</v>
      </c>
    </row>
    <row r="94" spans="1:6" ht="31.05" x14ac:dyDescent="0.3">
      <c r="A94" s="1" t="s">
        <v>387</v>
      </c>
      <c r="B94" s="2" t="s">
        <v>202</v>
      </c>
      <c r="C94" s="3">
        <v>600</v>
      </c>
      <c r="D94" s="8">
        <f t="shared" si="10"/>
        <v>1463459.19</v>
      </c>
      <c r="E94" s="8">
        <f t="shared" si="10"/>
        <v>1521997.56</v>
      </c>
      <c r="F94" s="8">
        <f t="shared" si="10"/>
        <v>1582877.46</v>
      </c>
    </row>
    <row r="95" spans="1:6" x14ac:dyDescent="0.3">
      <c r="A95" s="1" t="s">
        <v>388</v>
      </c>
      <c r="B95" s="2" t="s">
        <v>202</v>
      </c>
      <c r="C95" s="3">
        <v>610</v>
      </c>
      <c r="D95" s="8">
        <v>1463459.19</v>
      </c>
      <c r="E95" s="8">
        <v>1521997.56</v>
      </c>
      <c r="F95" s="8">
        <v>1582877.46</v>
      </c>
    </row>
    <row r="96" spans="1:6" ht="31.05" x14ac:dyDescent="0.3">
      <c r="A96" s="4" t="s">
        <v>330</v>
      </c>
      <c r="B96" s="5" t="s">
        <v>203</v>
      </c>
      <c r="C96" s="6"/>
      <c r="D96" s="7">
        <f t="shared" ref="D96:F97" si="11">D97</f>
        <v>61000</v>
      </c>
      <c r="E96" s="7">
        <f t="shared" si="11"/>
        <v>61000</v>
      </c>
      <c r="F96" s="7">
        <f t="shared" si="11"/>
        <v>61000</v>
      </c>
    </row>
    <row r="97" spans="1:6" ht="31.05" x14ac:dyDescent="0.3">
      <c r="A97" s="1" t="s">
        <v>387</v>
      </c>
      <c r="B97" s="2" t="s">
        <v>203</v>
      </c>
      <c r="C97" s="3">
        <v>600</v>
      </c>
      <c r="D97" s="8">
        <f t="shared" si="11"/>
        <v>61000</v>
      </c>
      <c r="E97" s="8">
        <f t="shared" si="11"/>
        <v>61000</v>
      </c>
      <c r="F97" s="8">
        <f t="shared" si="11"/>
        <v>61000</v>
      </c>
    </row>
    <row r="98" spans="1:6" x14ac:dyDescent="0.3">
      <c r="A98" s="1" t="s">
        <v>388</v>
      </c>
      <c r="B98" s="2" t="s">
        <v>203</v>
      </c>
      <c r="C98" s="3">
        <v>610</v>
      </c>
      <c r="D98" s="8">
        <v>61000</v>
      </c>
      <c r="E98" s="8">
        <v>61000</v>
      </c>
      <c r="F98" s="8">
        <v>61000</v>
      </c>
    </row>
    <row r="99" spans="1:6" ht="31.05" x14ac:dyDescent="0.3">
      <c r="A99" s="4" t="s">
        <v>307</v>
      </c>
      <c r="B99" s="5" t="s">
        <v>204</v>
      </c>
      <c r="C99" s="6"/>
      <c r="D99" s="7">
        <f t="shared" ref="D99:F100" si="12">D100</f>
        <v>377445</v>
      </c>
      <c r="E99" s="7">
        <f t="shared" si="12"/>
        <v>377445</v>
      </c>
      <c r="F99" s="7">
        <f t="shared" si="12"/>
        <v>377445</v>
      </c>
    </row>
    <row r="100" spans="1:6" ht="31.05" x14ac:dyDescent="0.3">
      <c r="A100" s="1" t="s">
        <v>387</v>
      </c>
      <c r="B100" s="2" t="s">
        <v>204</v>
      </c>
      <c r="C100" s="3">
        <v>600</v>
      </c>
      <c r="D100" s="8">
        <f t="shared" si="12"/>
        <v>377445</v>
      </c>
      <c r="E100" s="8">
        <f t="shared" si="12"/>
        <v>377445</v>
      </c>
      <c r="F100" s="8">
        <f t="shared" si="12"/>
        <v>377445</v>
      </c>
    </row>
    <row r="101" spans="1:6" x14ac:dyDescent="0.3">
      <c r="A101" s="1" t="s">
        <v>388</v>
      </c>
      <c r="B101" s="2" t="s">
        <v>204</v>
      </c>
      <c r="C101" s="3">
        <v>610</v>
      </c>
      <c r="D101" s="8">
        <v>377445</v>
      </c>
      <c r="E101" s="8">
        <v>377445</v>
      </c>
      <c r="F101" s="8">
        <v>377445</v>
      </c>
    </row>
    <row r="102" spans="1:6" x14ac:dyDescent="0.3">
      <c r="A102" s="4" t="s">
        <v>400</v>
      </c>
      <c r="B102" s="5" t="s">
        <v>401</v>
      </c>
      <c r="C102" s="6"/>
      <c r="D102" s="7">
        <f>D103+D107+D111+D115+D119+D123+D127</f>
        <v>213504845.16999999</v>
      </c>
      <c r="E102" s="7">
        <f t="shared" ref="E102:F102" si="13">E103+E107+E111+E115+E119+E123+E127</f>
        <v>223306447.17000002</v>
      </c>
      <c r="F102" s="7">
        <f t="shared" si="13"/>
        <v>231051134.20999998</v>
      </c>
    </row>
    <row r="103" spans="1:6" ht="62.05" x14ac:dyDescent="0.3">
      <c r="A103" s="4" t="s">
        <v>367</v>
      </c>
      <c r="B103" s="5" t="s">
        <v>205</v>
      </c>
      <c r="C103" s="6"/>
      <c r="D103" s="7">
        <f>D104</f>
        <v>111340570.75</v>
      </c>
      <c r="E103" s="7">
        <f>E104</f>
        <v>118108422.26000001</v>
      </c>
      <c r="F103" s="7">
        <f>F104</f>
        <v>122832797.84</v>
      </c>
    </row>
    <row r="104" spans="1:6" ht="31.05" x14ac:dyDescent="0.3">
      <c r="A104" s="1" t="s">
        <v>387</v>
      </c>
      <c r="B104" s="2" t="s">
        <v>205</v>
      </c>
      <c r="C104" s="3" t="s">
        <v>402</v>
      </c>
      <c r="D104" s="8">
        <f>D105+D106</f>
        <v>111340570.75</v>
      </c>
      <c r="E104" s="8">
        <f>E105+E106</f>
        <v>118108422.26000001</v>
      </c>
      <c r="F104" s="8">
        <f>F105+F106</f>
        <v>122832797.84</v>
      </c>
    </row>
    <row r="105" spans="1:6" x14ac:dyDescent="0.3">
      <c r="A105" s="1" t="s">
        <v>388</v>
      </c>
      <c r="B105" s="2" t="s">
        <v>205</v>
      </c>
      <c r="C105" s="3">
        <v>610</v>
      </c>
      <c r="D105" s="8">
        <v>92135570.75</v>
      </c>
      <c r="E105" s="8">
        <v>97908422.260000005</v>
      </c>
      <c r="F105" s="8">
        <v>101832797.84</v>
      </c>
    </row>
    <row r="106" spans="1:6" x14ac:dyDescent="0.3">
      <c r="A106" s="1" t="s">
        <v>389</v>
      </c>
      <c r="B106" s="2" t="s">
        <v>205</v>
      </c>
      <c r="C106" s="3">
        <v>620</v>
      </c>
      <c r="D106" s="8">
        <v>19205000</v>
      </c>
      <c r="E106" s="8">
        <v>20200000</v>
      </c>
      <c r="F106" s="8">
        <v>21000000</v>
      </c>
    </row>
    <row r="107" spans="1:6" ht="31.05" x14ac:dyDescent="0.3">
      <c r="A107" s="4" t="s">
        <v>303</v>
      </c>
      <c r="B107" s="5" t="s">
        <v>206</v>
      </c>
      <c r="C107" s="6"/>
      <c r="D107" s="7">
        <f>D108</f>
        <v>72603640.820000008</v>
      </c>
      <c r="E107" s="7">
        <f>E108</f>
        <v>75507786.460000008</v>
      </c>
      <c r="F107" s="7">
        <f>F108</f>
        <v>78528097.920000002</v>
      </c>
    </row>
    <row r="108" spans="1:6" ht="31.05" x14ac:dyDescent="0.3">
      <c r="A108" s="1" t="s">
        <v>387</v>
      </c>
      <c r="B108" s="2" t="s">
        <v>206</v>
      </c>
      <c r="C108" s="3" t="s">
        <v>402</v>
      </c>
      <c r="D108" s="8">
        <f>D109+D110</f>
        <v>72603640.820000008</v>
      </c>
      <c r="E108" s="8">
        <f>E109+E110</f>
        <v>75507786.460000008</v>
      </c>
      <c r="F108" s="8">
        <f>F109+F110</f>
        <v>78528097.920000002</v>
      </c>
    </row>
    <row r="109" spans="1:6" x14ac:dyDescent="0.3">
      <c r="A109" s="1" t="s">
        <v>388</v>
      </c>
      <c r="B109" s="2" t="s">
        <v>206</v>
      </c>
      <c r="C109" s="3">
        <v>610</v>
      </c>
      <c r="D109" s="8">
        <f>19153423.03+43902610.31</f>
        <v>63056033.340000004</v>
      </c>
      <c r="E109" s="8">
        <f>19503559.95+46074714.72</f>
        <v>65578274.670000002</v>
      </c>
      <c r="F109" s="8">
        <f>20283702.35+47917703.31</f>
        <v>68201405.659999996</v>
      </c>
    </row>
    <row r="110" spans="1:6" x14ac:dyDescent="0.3">
      <c r="A110" s="1" t="s">
        <v>389</v>
      </c>
      <c r="B110" s="2" t="s">
        <v>206</v>
      </c>
      <c r="C110" s="3">
        <v>620</v>
      </c>
      <c r="D110" s="8">
        <f>4198599.32+5349008.16</f>
        <v>9547607.4800000004</v>
      </c>
      <c r="E110" s="8">
        <f>4366543.3+5562968.49</f>
        <v>9929511.7899999991</v>
      </c>
      <c r="F110" s="8">
        <f>4541205.03+5785487.23</f>
        <v>10326692.260000002</v>
      </c>
    </row>
    <row r="111" spans="1:6" ht="31.05" x14ac:dyDescent="0.3">
      <c r="A111" s="4" t="s">
        <v>330</v>
      </c>
      <c r="B111" s="5" t="s">
        <v>207</v>
      </c>
      <c r="C111" s="6"/>
      <c r="D111" s="7">
        <f>D112</f>
        <v>5523160</v>
      </c>
      <c r="E111" s="7">
        <f>E112</f>
        <v>5594982</v>
      </c>
      <c r="F111" s="7">
        <f>F112</f>
        <v>5594982</v>
      </c>
    </row>
    <row r="112" spans="1:6" ht="31.05" x14ac:dyDescent="0.3">
      <c r="A112" s="1" t="s">
        <v>387</v>
      </c>
      <c r="B112" s="2" t="s">
        <v>207</v>
      </c>
      <c r="C112" s="3" t="s">
        <v>402</v>
      </c>
      <c r="D112" s="8">
        <f>D113+D114</f>
        <v>5523160</v>
      </c>
      <c r="E112" s="8">
        <f>E113+E114</f>
        <v>5594982</v>
      </c>
      <c r="F112" s="8">
        <f>F113+F114</f>
        <v>5594982</v>
      </c>
    </row>
    <row r="113" spans="1:6" x14ac:dyDescent="0.3">
      <c r="A113" s="1" t="s">
        <v>388</v>
      </c>
      <c r="B113" s="2" t="s">
        <v>207</v>
      </c>
      <c r="C113" s="3">
        <v>610</v>
      </c>
      <c r="D113" s="8">
        <v>4144982</v>
      </c>
      <c r="E113" s="8">
        <v>4144982</v>
      </c>
      <c r="F113" s="8">
        <v>4144982</v>
      </c>
    </row>
    <row r="114" spans="1:6" x14ac:dyDescent="0.3">
      <c r="A114" s="1" t="s">
        <v>389</v>
      </c>
      <c r="B114" s="2" t="s">
        <v>207</v>
      </c>
      <c r="C114" s="3">
        <v>620</v>
      </c>
      <c r="D114" s="8">
        <v>1378178</v>
      </c>
      <c r="E114" s="8">
        <v>1450000</v>
      </c>
      <c r="F114" s="8">
        <v>1450000</v>
      </c>
    </row>
    <row r="115" spans="1:6" ht="31.05" x14ac:dyDescent="0.3">
      <c r="A115" s="4" t="s">
        <v>307</v>
      </c>
      <c r="B115" s="5" t="s">
        <v>208</v>
      </c>
      <c r="C115" s="6"/>
      <c r="D115" s="7">
        <f>D116</f>
        <v>21375373.23</v>
      </c>
      <c r="E115" s="7">
        <f>E116</f>
        <v>21520978.079999998</v>
      </c>
      <c r="F115" s="7">
        <f>F116</f>
        <v>21520978.079999998</v>
      </c>
    </row>
    <row r="116" spans="1:6" ht="31.05" x14ac:dyDescent="0.3">
      <c r="A116" s="1" t="s">
        <v>387</v>
      </c>
      <c r="B116" s="2" t="s">
        <v>208</v>
      </c>
      <c r="C116" s="3" t="s">
        <v>402</v>
      </c>
      <c r="D116" s="8">
        <f>D117+D118</f>
        <v>21375373.23</v>
      </c>
      <c r="E116" s="8">
        <f>E117+E118</f>
        <v>21520978.079999998</v>
      </c>
      <c r="F116" s="8">
        <f>F117+F118</f>
        <v>21520978.079999998</v>
      </c>
    </row>
    <row r="117" spans="1:6" x14ac:dyDescent="0.3">
      <c r="A117" s="1" t="s">
        <v>388</v>
      </c>
      <c r="B117" s="2" t="s">
        <v>208</v>
      </c>
      <c r="C117" s="3">
        <v>610</v>
      </c>
      <c r="D117" s="8">
        <f>1870215.3+17617903.93</f>
        <v>19488119.23</v>
      </c>
      <c r="E117" s="8">
        <f>1682214+17951510.08</f>
        <v>19633724.079999998</v>
      </c>
      <c r="F117" s="8">
        <f>1682214+17951510.08</f>
        <v>19633724.079999998</v>
      </c>
    </row>
    <row r="118" spans="1:6" x14ac:dyDescent="0.3">
      <c r="A118" s="1" t="s">
        <v>389</v>
      </c>
      <c r="B118" s="2" t="s">
        <v>208</v>
      </c>
      <c r="C118" s="3">
        <v>620</v>
      </c>
      <c r="D118" s="8">
        <f>362984+1524270</f>
        <v>1887254</v>
      </c>
      <c r="E118" s="8">
        <f>362984+1524270</f>
        <v>1887254</v>
      </c>
      <c r="F118" s="8">
        <f>362984+1524270</f>
        <v>1887254</v>
      </c>
    </row>
    <row r="119" spans="1:6" ht="31.05" x14ac:dyDescent="0.3">
      <c r="A119" s="4" t="s">
        <v>448</v>
      </c>
      <c r="B119" s="5" t="s">
        <v>209</v>
      </c>
      <c r="C119" s="6"/>
      <c r="D119" s="7">
        <f>D120</f>
        <v>1653000</v>
      </c>
      <c r="E119" s="7">
        <f>E120</f>
        <v>1653000</v>
      </c>
      <c r="F119" s="7">
        <f>F120</f>
        <v>1653000</v>
      </c>
    </row>
    <row r="120" spans="1:6" ht="31.05" x14ac:dyDescent="0.3">
      <c r="A120" s="1" t="s">
        <v>387</v>
      </c>
      <c r="B120" s="2" t="s">
        <v>209</v>
      </c>
      <c r="C120" s="3" t="s">
        <v>402</v>
      </c>
      <c r="D120" s="8">
        <f>D121+D122</f>
        <v>1653000</v>
      </c>
      <c r="E120" s="8">
        <f>E121+E122</f>
        <v>1653000</v>
      </c>
      <c r="F120" s="8">
        <f>F121+F122</f>
        <v>1653000</v>
      </c>
    </row>
    <row r="121" spans="1:6" x14ac:dyDescent="0.3">
      <c r="A121" s="1" t="s">
        <v>388</v>
      </c>
      <c r="B121" s="2" t="s">
        <v>209</v>
      </c>
      <c r="C121" s="3">
        <v>610</v>
      </c>
      <c r="D121" s="8">
        <v>1003000</v>
      </c>
      <c r="E121" s="8">
        <v>1003000</v>
      </c>
      <c r="F121" s="8">
        <v>1003000</v>
      </c>
    </row>
    <row r="122" spans="1:6" x14ac:dyDescent="0.3">
      <c r="A122" s="1" t="s">
        <v>389</v>
      </c>
      <c r="B122" s="2" t="s">
        <v>209</v>
      </c>
      <c r="C122" s="3">
        <v>620</v>
      </c>
      <c r="D122" s="8">
        <v>650000</v>
      </c>
      <c r="E122" s="8">
        <v>650000</v>
      </c>
      <c r="F122" s="8">
        <v>650000</v>
      </c>
    </row>
    <row r="123" spans="1:6" ht="31.05" x14ac:dyDescent="0.3">
      <c r="A123" s="4" t="s">
        <v>326</v>
      </c>
      <c r="B123" s="5" t="s">
        <v>210</v>
      </c>
      <c r="C123" s="6"/>
      <c r="D123" s="7">
        <f>D124</f>
        <v>595800</v>
      </c>
      <c r="E123" s="7">
        <f>E124</f>
        <v>589800</v>
      </c>
      <c r="F123" s="7">
        <f>F124</f>
        <v>589800</v>
      </c>
    </row>
    <row r="124" spans="1:6" ht="31.05" x14ac:dyDescent="0.3">
      <c r="A124" s="1" t="s">
        <v>387</v>
      </c>
      <c r="B124" s="2" t="s">
        <v>210</v>
      </c>
      <c r="C124" s="3" t="s">
        <v>402</v>
      </c>
      <c r="D124" s="8">
        <f>D125+D126</f>
        <v>595800</v>
      </c>
      <c r="E124" s="8">
        <f>E125+E126</f>
        <v>589800</v>
      </c>
      <c r="F124" s="8">
        <f>F125+F126</f>
        <v>589800</v>
      </c>
    </row>
    <row r="125" spans="1:6" x14ac:dyDescent="0.3">
      <c r="A125" s="1" t="s">
        <v>388</v>
      </c>
      <c r="B125" s="2" t="s">
        <v>210</v>
      </c>
      <c r="C125" s="3">
        <v>610</v>
      </c>
      <c r="D125" s="8">
        <v>345800</v>
      </c>
      <c r="E125" s="8">
        <f>339800</f>
        <v>339800</v>
      </c>
      <c r="F125" s="8">
        <f>339800</f>
        <v>339800</v>
      </c>
    </row>
    <row r="126" spans="1:6" x14ac:dyDescent="0.3">
      <c r="A126" s="1" t="s">
        <v>389</v>
      </c>
      <c r="B126" s="2" t="s">
        <v>210</v>
      </c>
      <c r="C126" s="3">
        <v>620</v>
      </c>
      <c r="D126" s="8">
        <f>250000</f>
        <v>250000</v>
      </c>
      <c r="E126" s="8">
        <v>250000</v>
      </c>
      <c r="F126" s="8">
        <v>250000</v>
      </c>
    </row>
    <row r="127" spans="1:6" ht="31.05" x14ac:dyDescent="0.3">
      <c r="A127" s="4" t="s">
        <v>299</v>
      </c>
      <c r="B127" s="5" t="s">
        <v>211</v>
      </c>
      <c r="C127" s="6"/>
      <c r="D127" s="7">
        <f t="shared" ref="D127:F128" si="14">D128</f>
        <v>413300.37</v>
      </c>
      <c r="E127" s="7">
        <f t="shared" si="14"/>
        <v>331478.37</v>
      </c>
      <c r="F127" s="7">
        <f t="shared" si="14"/>
        <v>331478.37</v>
      </c>
    </row>
    <row r="128" spans="1:6" ht="31.05" x14ac:dyDescent="0.3">
      <c r="A128" s="1" t="s">
        <v>387</v>
      </c>
      <c r="B128" s="2" t="s">
        <v>211</v>
      </c>
      <c r="C128" s="3" t="s">
        <v>402</v>
      </c>
      <c r="D128" s="8">
        <f>D129+D130</f>
        <v>413300.37</v>
      </c>
      <c r="E128" s="8">
        <f t="shared" si="14"/>
        <v>331478.37</v>
      </c>
      <c r="F128" s="8">
        <f t="shared" si="14"/>
        <v>331478.37</v>
      </c>
    </row>
    <row r="129" spans="1:6" x14ac:dyDescent="0.3">
      <c r="A129" s="1" t="s">
        <v>388</v>
      </c>
      <c r="B129" s="2" t="s">
        <v>211</v>
      </c>
      <c r="C129" s="3">
        <v>610</v>
      </c>
      <c r="D129" s="8">
        <v>341478.37</v>
      </c>
      <c r="E129" s="8">
        <v>331478.37</v>
      </c>
      <c r="F129" s="8">
        <v>331478.37</v>
      </c>
    </row>
    <row r="130" spans="1:6" x14ac:dyDescent="0.3">
      <c r="A130" s="1" t="s">
        <v>389</v>
      </c>
      <c r="B130" s="2" t="s">
        <v>211</v>
      </c>
      <c r="C130" s="3">
        <v>620</v>
      </c>
      <c r="D130" s="8">
        <v>71822</v>
      </c>
      <c r="E130" s="8">
        <v>0</v>
      </c>
      <c r="F130" s="8">
        <v>0</v>
      </c>
    </row>
    <row r="131" spans="1:6" ht="62.05" x14ac:dyDescent="0.3">
      <c r="A131" s="4" t="s">
        <v>372</v>
      </c>
      <c r="B131" s="5" t="s">
        <v>14</v>
      </c>
      <c r="C131" s="6"/>
      <c r="D131" s="7">
        <f>D132</f>
        <v>10955527.210000001</v>
      </c>
      <c r="E131" s="7">
        <f>E132</f>
        <v>10518154.16</v>
      </c>
      <c r="F131" s="7">
        <f>F132</f>
        <v>9869381.4299999997</v>
      </c>
    </row>
    <row r="132" spans="1:6" ht="31.05" x14ac:dyDescent="0.3">
      <c r="A132" s="1" t="s">
        <v>387</v>
      </c>
      <c r="B132" s="2" t="s">
        <v>14</v>
      </c>
      <c r="C132" s="3" t="s">
        <v>402</v>
      </c>
      <c r="D132" s="8">
        <f>D133+D134</f>
        <v>10955527.210000001</v>
      </c>
      <c r="E132" s="8">
        <f>E133+E134</f>
        <v>10518154.16</v>
      </c>
      <c r="F132" s="8">
        <f>F133+F134</f>
        <v>9869381.4299999997</v>
      </c>
    </row>
    <row r="133" spans="1:6" x14ac:dyDescent="0.3">
      <c r="A133" s="1" t="s">
        <v>388</v>
      </c>
      <c r="B133" s="2" t="s">
        <v>14</v>
      </c>
      <c r="C133" s="3">
        <v>610</v>
      </c>
      <c r="D133" s="8">
        <v>8076379.2199999997</v>
      </c>
      <c r="E133" s="8">
        <v>7753949.2300000004</v>
      </c>
      <c r="F133" s="8">
        <v>7275676.0599999996</v>
      </c>
    </row>
    <row r="134" spans="1:6" x14ac:dyDescent="0.3">
      <c r="A134" s="1" t="s">
        <v>389</v>
      </c>
      <c r="B134" s="2" t="s">
        <v>14</v>
      </c>
      <c r="C134" s="3">
        <v>620</v>
      </c>
      <c r="D134" s="8">
        <v>2879147.99</v>
      </c>
      <c r="E134" s="8">
        <v>2764204.93</v>
      </c>
      <c r="F134" s="8">
        <v>2593705.37</v>
      </c>
    </row>
    <row r="135" spans="1:6" ht="62.05" x14ac:dyDescent="0.3">
      <c r="A135" s="4" t="s">
        <v>377</v>
      </c>
      <c r="B135" s="5" t="s">
        <v>15</v>
      </c>
      <c r="C135" s="6"/>
      <c r="D135" s="7">
        <f>D136</f>
        <v>1094356</v>
      </c>
      <c r="E135" s="7">
        <f>E136</f>
        <v>1094356</v>
      </c>
      <c r="F135" s="7">
        <f>F136</f>
        <v>1094356</v>
      </c>
    </row>
    <row r="136" spans="1:6" ht="31.05" x14ac:dyDescent="0.3">
      <c r="A136" s="1" t="s">
        <v>387</v>
      </c>
      <c r="B136" s="2" t="s">
        <v>15</v>
      </c>
      <c r="C136" s="3" t="s">
        <v>402</v>
      </c>
      <c r="D136" s="8">
        <f>D137+D138</f>
        <v>1094356</v>
      </c>
      <c r="E136" s="8">
        <f>E137+E138</f>
        <v>1094356</v>
      </c>
      <c r="F136" s="8">
        <f>F137+F138</f>
        <v>1094356</v>
      </c>
    </row>
    <row r="137" spans="1:6" x14ac:dyDescent="0.3">
      <c r="A137" s="1" t="s">
        <v>388</v>
      </c>
      <c r="B137" s="2" t="s">
        <v>15</v>
      </c>
      <c r="C137" s="3">
        <v>610</v>
      </c>
      <c r="D137" s="8">
        <v>1094356</v>
      </c>
      <c r="E137" s="8">
        <v>1094356</v>
      </c>
      <c r="F137" s="8">
        <v>1094356</v>
      </c>
    </row>
    <row r="138" spans="1:6" hidden="1" x14ac:dyDescent="0.3">
      <c r="A138" s="1" t="s">
        <v>389</v>
      </c>
      <c r="B138" s="2" t="s">
        <v>15</v>
      </c>
      <c r="C138" s="3">
        <v>620</v>
      </c>
      <c r="D138" s="8"/>
      <c r="E138" s="8"/>
      <c r="F138" s="8"/>
    </row>
    <row r="139" spans="1:6" ht="52.75" customHeight="1" x14ac:dyDescent="0.3">
      <c r="A139" s="4" t="s">
        <v>513</v>
      </c>
      <c r="B139" s="5" t="s">
        <v>512</v>
      </c>
      <c r="C139" s="6"/>
      <c r="D139" s="7">
        <f>D140</f>
        <v>1123595.51</v>
      </c>
      <c r="E139" s="7">
        <f>E140</f>
        <v>0</v>
      </c>
      <c r="F139" s="7">
        <f>F140</f>
        <v>0</v>
      </c>
    </row>
    <row r="140" spans="1:6" ht="31.05" x14ac:dyDescent="0.3">
      <c r="A140" s="1" t="s">
        <v>387</v>
      </c>
      <c r="B140" s="2" t="s">
        <v>512</v>
      </c>
      <c r="C140" s="3" t="s">
        <v>402</v>
      </c>
      <c r="D140" s="8">
        <f>D141</f>
        <v>1123595.51</v>
      </c>
      <c r="E140" s="8">
        <f t="shared" ref="E140:F140" si="15">E141</f>
        <v>0</v>
      </c>
      <c r="F140" s="8">
        <f t="shared" si="15"/>
        <v>0</v>
      </c>
    </row>
    <row r="141" spans="1:6" x14ac:dyDescent="0.3">
      <c r="A141" s="1" t="s">
        <v>388</v>
      </c>
      <c r="B141" s="2" t="s">
        <v>512</v>
      </c>
      <c r="C141" s="3">
        <v>610</v>
      </c>
      <c r="D141" s="8">
        <v>1123595.51</v>
      </c>
      <c r="E141" s="8">
        <v>0</v>
      </c>
      <c r="F141" s="8">
        <v>0</v>
      </c>
    </row>
    <row r="142" spans="1:6" ht="34.9" customHeight="1" x14ac:dyDescent="0.3">
      <c r="A142" s="4" t="s">
        <v>332</v>
      </c>
      <c r="B142" s="5" t="s">
        <v>16</v>
      </c>
      <c r="C142" s="6"/>
      <c r="D142" s="7">
        <f t="shared" ref="D142:F143" si="16">D143</f>
        <v>137931.12</v>
      </c>
      <c r="E142" s="7">
        <f t="shared" si="16"/>
        <v>35370</v>
      </c>
      <c r="F142" s="7">
        <f t="shared" si="16"/>
        <v>35370</v>
      </c>
    </row>
    <row r="143" spans="1:6" x14ac:dyDescent="0.3">
      <c r="A143" s="1" t="s">
        <v>396</v>
      </c>
      <c r="B143" s="2" t="s">
        <v>16</v>
      </c>
      <c r="C143" s="3">
        <v>300</v>
      </c>
      <c r="D143" s="8">
        <f t="shared" si="16"/>
        <v>137931.12</v>
      </c>
      <c r="E143" s="8">
        <f t="shared" si="16"/>
        <v>35370</v>
      </c>
      <c r="F143" s="8">
        <f t="shared" si="16"/>
        <v>35370</v>
      </c>
    </row>
    <row r="144" spans="1:6" x14ac:dyDescent="0.3">
      <c r="A144" s="1" t="s">
        <v>219</v>
      </c>
      <c r="B144" s="2" t="s">
        <v>16</v>
      </c>
      <c r="C144" s="3">
        <v>360</v>
      </c>
      <c r="D144" s="8">
        <v>137931.12</v>
      </c>
      <c r="E144" s="8">
        <v>35370</v>
      </c>
      <c r="F144" s="8">
        <v>35370</v>
      </c>
    </row>
    <row r="145" spans="1:6" ht="77.55" x14ac:dyDescent="0.3">
      <c r="A145" s="4" t="s">
        <v>403</v>
      </c>
      <c r="B145" s="5" t="s">
        <v>17</v>
      </c>
      <c r="C145" s="6"/>
      <c r="D145" s="7">
        <f t="shared" ref="D145:F146" si="17">D146</f>
        <v>75615.360000000001</v>
      </c>
      <c r="E145" s="7">
        <f t="shared" si="17"/>
        <v>37807.68</v>
      </c>
      <c r="F145" s="7">
        <f t="shared" si="17"/>
        <v>37807.68</v>
      </c>
    </row>
    <row r="146" spans="1:6" ht="31.05" x14ac:dyDescent="0.3">
      <c r="A146" s="1" t="s">
        <v>387</v>
      </c>
      <c r="B146" s="2" t="s">
        <v>17</v>
      </c>
      <c r="C146" s="3" t="s">
        <v>402</v>
      </c>
      <c r="D146" s="8">
        <f t="shared" si="17"/>
        <v>75615.360000000001</v>
      </c>
      <c r="E146" s="8">
        <f t="shared" si="17"/>
        <v>37807.68</v>
      </c>
      <c r="F146" s="8">
        <f t="shared" si="17"/>
        <v>37807.68</v>
      </c>
    </row>
    <row r="147" spans="1:6" x14ac:dyDescent="0.3">
      <c r="A147" s="1" t="s">
        <v>388</v>
      </c>
      <c r="B147" s="2" t="s">
        <v>17</v>
      </c>
      <c r="C147" s="3">
        <v>610</v>
      </c>
      <c r="D147" s="8">
        <f>39600+36015.36</f>
        <v>75615.360000000001</v>
      </c>
      <c r="E147" s="8">
        <f>19800+18007.68</f>
        <v>37807.68</v>
      </c>
      <c r="F147" s="8">
        <f>19800+18007.68</f>
        <v>37807.68</v>
      </c>
    </row>
    <row r="148" spans="1:6" ht="31.05" x14ac:dyDescent="0.3">
      <c r="A148" s="4" t="s">
        <v>314</v>
      </c>
      <c r="B148" s="5">
        <v>100400000</v>
      </c>
      <c r="C148" s="6"/>
      <c r="D148" s="7">
        <f>D149+D152</f>
        <v>7298100</v>
      </c>
      <c r="E148" s="7">
        <f>E149+E152</f>
        <v>7849050</v>
      </c>
      <c r="F148" s="7">
        <f>F149+F152</f>
        <v>8335600</v>
      </c>
    </row>
    <row r="149" spans="1:6" x14ac:dyDescent="0.3">
      <c r="A149" s="4" t="s">
        <v>228</v>
      </c>
      <c r="B149" s="5">
        <v>100478620</v>
      </c>
      <c r="C149" s="6"/>
      <c r="D149" s="7">
        <f t="shared" ref="D149:F150" si="18">D150</f>
        <v>7148552</v>
      </c>
      <c r="E149" s="7">
        <f t="shared" si="18"/>
        <v>7688212</v>
      </c>
      <c r="F149" s="7">
        <f t="shared" si="18"/>
        <v>8164792</v>
      </c>
    </row>
    <row r="150" spans="1:6" ht="31.05" x14ac:dyDescent="0.3">
      <c r="A150" s="1" t="s">
        <v>387</v>
      </c>
      <c r="B150" s="2">
        <v>100478620</v>
      </c>
      <c r="C150" s="3" t="s">
        <v>402</v>
      </c>
      <c r="D150" s="8">
        <f t="shared" si="18"/>
        <v>7148552</v>
      </c>
      <c r="E150" s="8">
        <f t="shared" si="18"/>
        <v>7688212</v>
      </c>
      <c r="F150" s="8">
        <f t="shared" si="18"/>
        <v>8164792</v>
      </c>
    </row>
    <row r="151" spans="1:6" x14ac:dyDescent="0.3">
      <c r="A151" s="1" t="s">
        <v>388</v>
      </c>
      <c r="B151" s="2">
        <v>100478620</v>
      </c>
      <c r="C151" s="3">
        <v>610</v>
      </c>
      <c r="D151" s="8">
        <v>7148552</v>
      </c>
      <c r="E151" s="8">
        <v>7688212</v>
      </c>
      <c r="F151" s="8">
        <v>8164792</v>
      </c>
    </row>
    <row r="152" spans="1:6" ht="31.05" x14ac:dyDescent="0.3">
      <c r="A152" s="4" t="s">
        <v>318</v>
      </c>
      <c r="B152" s="5" t="s">
        <v>212</v>
      </c>
      <c r="C152" s="6"/>
      <c r="D152" s="7">
        <f>D153+D157</f>
        <v>149548</v>
      </c>
      <c r="E152" s="7">
        <f>E153+E157</f>
        <v>160838</v>
      </c>
      <c r="F152" s="7">
        <f>F153+F157</f>
        <v>170808</v>
      </c>
    </row>
    <row r="153" spans="1:6" ht="31.05" x14ac:dyDescent="0.3">
      <c r="A153" s="1" t="s">
        <v>387</v>
      </c>
      <c r="B153" s="2" t="s">
        <v>212</v>
      </c>
      <c r="C153" s="3" t="s">
        <v>402</v>
      </c>
      <c r="D153" s="8">
        <f>D154+D155+D156</f>
        <v>112161</v>
      </c>
      <c r="E153" s="8">
        <f>E154+E155+E156</f>
        <v>120628.5</v>
      </c>
      <c r="F153" s="8">
        <f>F154+F155+F156</f>
        <v>128106</v>
      </c>
    </row>
    <row r="154" spans="1:6" x14ac:dyDescent="0.3">
      <c r="A154" s="1" t="s">
        <v>388</v>
      </c>
      <c r="B154" s="2" t="s">
        <v>212</v>
      </c>
      <c r="C154" s="3">
        <v>610</v>
      </c>
      <c r="D154" s="8">
        <v>37387</v>
      </c>
      <c r="E154" s="8">
        <v>40209.5</v>
      </c>
      <c r="F154" s="8">
        <v>42702</v>
      </c>
    </row>
    <row r="155" spans="1:6" x14ac:dyDescent="0.3">
      <c r="A155" s="1" t="s">
        <v>389</v>
      </c>
      <c r="B155" s="2" t="s">
        <v>212</v>
      </c>
      <c r="C155" s="3">
        <v>620</v>
      </c>
      <c r="D155" s="8">
        <v>37387</v>
      </c>
      <c r="E155" s="8">
        <v>40209.5</v>
      </c>
      <c r="F155" s="8">
        <v>42702</v>
      </c>
    </row>
    <row r="156" spans="1:6" ht="31.05" x14ac:dyDescent="0.3">
      <c r="A156" s="1" t="s">
        <v>404</v>
      </c>
      <c r="B156" s="2" t="s">
        <v>212</v>
      </c>
      <c r="C156" s="3">
        <v>630</v>
      </c>
      <c r="D156" s="8">
        <v>37387</v>
      </c>
      <c r="E156" s="8">
        <v>40209.5</v>
      </c>
      <c r="F156" s="8">
        <v>42702</v>
      </c>
    </row>
    <row r="157" spans="1:6" x14ac:dyDescent="0.3">
      <c r="A157" s="1" t="s">
        <v>405</v>
      </c>
      <c r="B157" s="2" t="s">
        <v>212</v>
      </c>
      <c r="C157" s="3">
        <v>800</v>
      </c>
      <c r="D157" s="8">
        <f>D158</f>
        <v>37387</v>
      </c>
      <c r="E157" s="8">
        <f>E158</f>
        <v>40209.5</v>
      </c>
      <c r="F157" s="8">
        <f>F158</f>
        <v>42702</v>
      </c>
    </row>
    <row r="158" spans="1:6" ht="46.55" x14ac:dyDescent="0.3">
      <c r="A158" s="1" t="s">
        <v>406</v>
      </c>
      <c r="B158" s="2" t="s">
        <v>212</v>
      </c>
      <c r="C158" s="3">
        <v>810</v>
      </c>
      <c r="D158" s="8">
        <v>37387</v>
      </c>
      <c r="E158" s="8">
        <v>40209.5</v>
      </c>
      <c r="F158" s="8">
        <v>42702</v>
      </c>
    </row>
    <row r="159" spans="1:6" ht="31.05" hidden="1" x14ac:dyDescent="0.3">
      <c r="A159" s="4" t="s">
        <v>310</v>
      </c>
      <c r="B159" s="5">
        <v>100500000</v>
      </c>
      <c r="C159" s="6"/>
      <c r="D159" s="7">
        <f>D160+D163</f>
        <v>2570123.4500000002</v>
      </c>
      <c r="E159" s="7">
        <f>E160+E163</f>
        <v>2647046.54</v>
      </c>
      <c r="F159" s="7">
        <f>F160+F163</f>
        <v>2727046.56</v>
      </c>
    </row>
    <row r="160" spans="1:6" ht="31.05" x14ac:dyDescent="0.3">
      <c r="A160" s="4" t="s">
        <v>303</v>
      </c>
      <c r="B160" s="5" t="s">
        <v>213</v>
      </c>
      <c r="C160" s="6"/>
      <c r="D160" s="7">
        <f t="shared" ref="D160:F161" si="19">D161</f>
        <v>1923077.45</v>
      </c>
      <c r="E160" s="7">
        <f t="shared" si="19"/>
        <v>2000000.54</v>
      </c>
      <c r="F160" s="7">
        <f t="shared" si="19"/>
        <v>2080000.56</v>
      </c>
    </row>
    <row r="161" spans="1:6" ht="31.05" x14ac:dyDescent="0.3">
      <c r="A161" s="1" t="s">
        <v>387</v>
      </c>
      <c r="B161" s="2" t="s">
        <v>213</v>
      </c>
      <c r="C161" s="3" t="s">
        <v>402</v>
      </c>
      <c r="D161" s="8">
        <f t="shared" si="19"/>
        <v>1923077.45</v>
      </c>
      <c r="E161" s="8">
        <f t="shared" si="19"/>
        <v>2000000.54</v>
      </c>
      <c r="F161" s="8">
        <f t="shared" si="19"/>
        <v>2080000.56</v>
      </c>
    </row>
    <row r="162" spans="1:6" x14ac:dyDescent="0.3">
      <c r="A162" s="1" t="s">
        <v>388</v>
      </c>
      <c r="B162" s="2" t="s">
        <v>213</v>
      </c>
      <c r="C162" s="3">
        <v>610</v>
      </c>
      <c r="D162" s="8">
        <v>1923077.45</v>
      </c>
      <c r="E162" s="8">
        <v>2000000.54</v>
      </c>
      <c r="F162" s="8">
        <v>2080000.56</v>
      </c>
    </row>
    <row r="163" spans="1:6" ht="31.05" x14ac:dyDescent="0.3">
      <c r="A163" s="4" t="s">
        <v>307</v>
      </c>
      <c r="B163" s="5" t="s">
        <v>214</v>
      </c>
      <c r="C163" s="6"/>
      <c r="D163" s="7">
        <f t="shared" ref="D163:F164" si="20">D164</f>
        <v>647046</v>
      </c>
      <c r="E163" s="7">
        <f t="shared" si="20"/>
        <v>647046</v>
      </c>
      <c r="F163" s="7">
        <f t="shared" si="20"/>
        <v>647046</v>
      </c>
    </row>
    <row r="164" spans="1:6" ht="31.05" x14ac:dyDescent="0.3">
      <c r="A164" s="1" t="s">
        <v>387</v>
      </c>
      <c r="B164" s="2" t="s">
        <v>214</v>
      </c>
      <c r="C164" s="3" t="s">
        <v>402</v>
      </c>
      <c r="D164" s="8">
        <f t="shared" si="20"/>
        <v>647046</v>
      </c>
      <c r="E164" s="8">
        <f t="shared" si="20"/>
        <v>647046</v>
      </c>
      <c r="F164" s="8">
        <f t="shared" si="20"/>
        <v>647046</v>
      </c>
    </row>
    <row r="165" spans="1:6" x14ac:dyDescent="0.3">
      <c r="A165" s="1" t="s">
        <v>388</v>
      </c>
      <c r="B165" s="2" t="s">
        <v>214</v>
      </c>
      <c r="C165" s="3">
        <v>610</v>
      </c>
      <c r="D165" s="8">
        <v>647046</v>
      </c>
      <c r="E165" s="8">
        <v>647046</v>
      </c>
      <c r="F165" s="8">
        <v>647046</v>
      </c>
    </row>
    <row r="166" spans="1:6" ht="77.55" x14ac:dyDescent="0.3">
      <c r="A166" s="4" t="s">
        <v>381</v>
      </c>
      <c r="B166" s="5" t="s">
        <v>18</v>
      </c>
      <c r="C166" s="6"/>
      <c r="D166" s="7">
        <f>D172+D175+D178+D181+D184+D187+D190+D195+D198+D201+D204+D209+D212+D167</f>
        <v>6699996.4000000004</v>
      </c>
      <c r="E166" s="7">
        <f>E172+E175+E178+E181+E184+E187+E190+E195+E198+E201+E204</f>
        <v>2480039.98</v>
      </c>
      <c r="F166" s="7">
        <f>F172+F175+F178+F181+F184+F187+F190+F195+F198+F201+F204</f>
        <v>2618141.5700000003</v>
      </c>
    </row>
    <row r="167" spans="1:6" x14ac:dyDescent="0.3">
      <c r="A167" s="4" t="s">
        <v>493</v>
      </c>
      <c r="B167" s="5">
        <v>300071400</v>
      </c>
      <c r="C167" s="6"/>
      <c r="D167" s="7">
        <f>D168+D170</f>
        <v>1605311.4</v>
      </c>
      <c r="E167" s="7">
        <v>0</v>
      </c>
      <c r="F167" s="7">
        <v>0</v>
      </c>
    </row>
    <row r="168" spans="1:6" ht="31.05" x14ac:dyDescent="0.3">
      <c r="A168" s="1" t="s">
        <v>392</v>
      </c>
      <c r="B168" s="2">
        <v>300071400</v>
      </c>
      <c r="C168" s="3">
        <v>200</v>
      </c>
      <c r="D168" s="8">
        <f>D169</f>
        <v>105311.4</v>
      </c>
      <c r="E168" s="8">
        <v>0</v>
      </c>
      <c r="F168" s="8">
        <v>0</v>
      </c>
    </row>
    <row r="169" spans="1:6" ht="31.05" x14ac:dyDescent="0.3">
      <c r="A169" s="1" t="s">
        <v>393</v>
      </c>
      <c r="B169" s="2">
        <v>300071400</v>
      </c>
      <c r="C169" s="3">
        <v>240</v>
      </c>
      <c r="D169" s="8">
        <v>105311.4</v>
      </c>
      <c r="E169" s="8">
        <v>0</v>
      </c>
      <c r="F169" s="8">
        <v>0</v>
      </c>
    </row>
    <row r="170" spans="1:6" x14ac:dyDescent="0.3">
      <c r="A170" s="1" t="s">
        <v>396</v>
      </c>
      <c r="B170" s="2">
        <v>300071400</v>
      </c>
      <c r="C170" s="3">
        <v>300</v>
      </c>
      <c r="D170" s="8">
        <f>D171</f>
        <v>1500000</v>
      </c>
      <c r="E170" s="8">
        <f t="shared" ref="E170:F170" si="21">E171</f>
        <v>0</v>
      </c>
      <c r="F170" s="8">
        <f t="shared" si="21"/>
        <v>0</v>
      </c>
    </row>
    <row r="171" spans="1:6" x14ac:dyDescent="0.3">
      <c r="A171" s="1" t="s">
        <v>219</v>
      </c>
      <c r="B171" s="2">
        <v>300071400</v>
      </c>
      <c r="C171" s="3">
        <v>360</v>
      </c>
      <c r="D171" s="8">
        <v>1500000</v>
      </c>
      <c r="E171" s="8">
        <v>0</v>
      </c>
      <c r="F171" s="8">
        <v>0</v>
      </c>
    </row>
    <row r="172" spans="1:6" ht="31.05" x14ac:dyDescent="0.3">
      <c r="A172" s="4" t="s">
        <v>408</v>
      </c>
      <c r="B172" s="5">
        <v>300080020</v>
      </c>
      <c r="C172" s="6"/>
      <c r="D172" s="7">
        <f t="shared" ref="D172:F173" si="22">D173</f>
        <v>2166605</v>
      </c>
      <c r="E172" s="7">
        <f t="shared" si="22"/>
        <v>1905039.98</v>
      </c>
      <c r="F172" s="7">
        <f t="shared" si="22"/>
        <v>1981241.57</v>
      </c>
    </row>
    <row r="173" spans="1:6" ht="50.4" customHeight="1" x14ac:dyDescent="0.3">
      <c r="A173" s="1" t="s">
        <v>390</v>
      </c>
      <c r="B173" s="2">
        <v>300080020</v>
      </c>
      <c r="C173" s="3">
        <v>100</v>
      </c>
      <c r="D173" s="8">
        <f t="shared" si="22"/>
        <v>2166605</v>
      </c>
      <c r="E173" s="8">
        <f t="shared" si="22"/>
        <v>1905039.98</v>
      </c>
      <c r="F173" s="8">
        <f t="shared" si="22"/>
        <v>1981241.57</v>
      </c>
    </row>
    <row r="174" spans="1:6" ht="19.95" customHeight="1" x14ac:dyDescent="0.3">
      <c r="A174" s="1" t="s">
        <v>391</v>
      </c>
      <c r="B174" s="2">
        <v>300080020</v>
      </c>
      <c r="C174" s="3">
        <v>120</v>
      </c>
      <c r="D174" s="8">
        <v>2166605</v>
      </c>
      <c r="E174" s="8">
        <v>1905039.98</v>
      </c>
      <c r="F174" s="8">
        <v>1981241.57</v>
      </c>
    </row>
    <row r="175" spans="1:6" s="9" customFormat="1" ht="19" customHeight="1" x14ac:dyDescent="0.3">
      <c r="A175" s="4" t="s">
        <v>268</v>
      </c>
      <c r="B175" s="5" t="s">
        <v>19</v>
      </c>
      <c r="C175" s="6"/>
      <c r="D175" s="7">
        <f t="shared" ref="D175:F176" si="23">D176</f>
        <v>0</v>
      </c>
      <c r="E175" s="7">
        <f t="shared" si="23"/>
        <v>10000</v>
      </c>
      <c r="F175" s="7">
        <f t="shared" si="23"/>
        <v>11440</v>
      </c>
    </row>
    <row r="176" spans="1:6" ht="31.05" x14ac:dyDescent="0.3">
      <c r="A176" s="1" t="s">
        <v>392</v>
      </c>
      <c r="B176" s="2" t="s">
        <v>19</v>
      </c>
      <c r="C176" s="3">
        <v>200</v>
      </c>
      <c r="D176" s="8">
        <f t="shared" si="23"/>
        <v>0</v>
      </c>
      <c r="E176" s="8">
        <f t="shared" si="23"/>
        <v>10000</v>
      </c>
      <c r="F176" s="8">
        <f t="shared" si="23"/>
        <v>11440</v>
      </c>
    </row>
    <row r="177" spans="1:6" ht="31.05" x14ac:dyDescent="0.3">
      <c r="A177" s="1" t="s">
        <v>393</v>
      </c>
      <c r="B177" s="2" t="s">
        <v>19</v>
      </c>
      <c r="C177" s="3">
        <v>240</v>
      </c>
      <c r="D177" s="8">
        <v>0</v>
      </c>
      <c r="E177" s="8">
        <v>10000</v>
      </c>
      <c r="F177" s="8">
        <v>11440</v>
      </c>
    </row>
    <row r="178" spans="1:6" s="9" customFormat="1" ht="31.05" x14ac:dyDescent="0.3">
      <c r="A178" s="4" t="s">
        <v>308</v>
      </c>
      <c r="B178" s="5" t="s">
        <v>20</v>
      </c>
      <c r="C178" s="6"/>
      <c r="D178" s="7">
        <f t="shared" ref="D178:F179" si="24">D179</f>
        <v>224615.05</v>
      </c>
      <c r="E178" s="7">
        <f t="shared" si="24"/>
        <v>60000</v>
      </c>
      <c r="F178" s="7">
        <f t="shared" si="24"/>
        <v>66000</v>
      </c>
    </row>
    <row r="179" spans="1:6" ht="31.05" x14ac:dyDescent="0.3">
      <c r="A179" s="1" t="s">
        <v>392</v>
      </c>
      <c r="B179" s="2">
        <v>300082040</v>
      </c>
      <c r="C179" s="3">
        <v>200</v>
      </c>
      <c r="D179" s="8">
        <f t="shared" si="24"/>
        <v>224615.05</v>
      </c>
      <c r="E179" s="8">
        <f t="shared" si="24"/>
        <v>60000</v>
      </c>
      <c r="F179" s="8">
        <f t="shared" si="24"/>
        <v>66000</v>
      </c>
    </row>
    <row r="180" spans="1:6" ht="31.05" x14ac:dyDescent="0.3">
      <c r="A180" s="1" t="s">
        <v>393</v>
      </c>
      <c r="B180" s="2">
        <v>300082040</v>
      </c>
      <c r="C180" s="3">
        <v>240</v>
      </c>
      <c r="D180" s="8">
        <v>224615.05</v>
      </c>
      <c r="E180" s="8">
        <v>60000</v>
      </c>
      <c r="F180" s="8">
        <v>66000</v>
      </c>
    </row>
    <row r="181" spans="1:6" s="9" customFormat="1" ht="46.55" x14ac:dyDescent="0.3">
      <c r="A181" s="4" t="s">
        <v>358</v>
      </c>
      <c r="B181" s="5" t="s">
        <v>21</v>
      </c>
      <c r="C181" s="6"/>
      <c r="D181" s="7">
        <f t="shared" ref="D181:F182" si="25">D182</f>
        <v>39342</v>
      </c>
      <c r="E181" s="7">
        <f t="shared" si="25"/>
        <v>37400</v>
      </c>
      <c r="F181" s="7">
        <f t="shared" si="25"/>
        <v>36300</v>
      </c>
    </row>
    <row r="182" spans="1:6" ht="31.05" x14ac:dyDescent="0.3">
      <c r="A182" s="1" t="s">
        <v>392</v>
      </c>
      <c r="B182" s="2" t="s">
        <v>21</v>
      </c>
      <c r="C182" s="3">
        <v>200</v>
      </c>
      <c r="D182" s="8">
        <f t="shared" si="25"/>
        <v>39342</v>
      </c>
      <c r="E182" s="8">
        <f t="shared" si="25"/>
        <v>37400</v>
      </c>
      <c r="F182" s="8">
        <f t="shared" si="25"/>
        <v>36300</v>
      </c>
    </row>
    <row r="183" spans="1:6" ht="31.05" x14ac:dyDescent="0.3">
      <c r="A183" s="1" t="s">
        <v>393</v>
      </c>
      <c r="B183" s="2" t="s">
        <v>21</v>
      </c>
      <c r="C183" s="3">
        <v>240</v>
      </c>
      <c r="D183" s="8">
        <f>10000+29342</f>
        <v>39342</v>
      </c>
      <c r="E183" s="8">
        <f>31400+6000</f>
        <v>37400</v>
      </c>
      <c r="F183" s="8">
        <f>29700+6600</f>
        <v>36300</v>
      </c>
    </row>
    <row r="184" spans="1:6" s="9" customFormat="1" ht="31.05" x14ac:dyDescent="0.3">
      <c r="A184" s="4" t="s">
        <v>276</v>
      </c>
      <c r="B184" s="5" t="s">
        <v>22</v>
      </c>
      <c r="C184" s="6"/>
      <c r="D184" s="7">
        <f t="shared" ref="D184:F185" si="26">D185</f>
        <v>105686</v>
      </c>
      <c r="E184" s="7">
        <f t="shared" si="26"/>
        <v>20000</v>
      </c>
      <c r="F184" s="7">
        <f t="shared" si="26"/>
        <v>22000</v>
      </c>
    </row>
    <row r="185" spans="1:6" ht="31.05" x14ac:dyDescent="0.3">
      <c r="A185" s="1" t="s">
        <v>392</v>
      </c>
      <c r="B185" s="2" t="s">
        <v>22</v>
      </c>
      <c r="C185" s="3">
        <v>200</v>
      </c>
      <c r="D185" s="8">
        <f t="shared" si="26"/>
        <v>105686</v>
      </c>
      <c r="E185" s="8">
        <f t="shared" si="26"/>
        <v>20000</v>
      </c>
      <c r="F185" s="8">
        <f t="shared" si="26"/>
        <v>22000</v>
      </c>
    </row>
    <row r="186" spans="1:6" ht="31.05" x14ac:dyDescent="0.3">
      <c r="A186" s="1" t="s">
        <v>393</v>
      </c>
      <c r="B186" s="2" t="s">
        <v>22</v>
      </c>
      <c r="C186" s="3">
        <v>240</v>
      </c>
      <c r="D186" s="8">
        <f>30000+75028+658</f>
        <v>105686</v>
      </c>
      <c r="E186" s="8">
        <v>20000</v>
      </c>
      <c r="F186" s="8">
        <f>6600+15400</f>
        <v>22000</v>
      </c>
    </row>
    <row r="187" spans="1:6" s="9" customFormat="1" ht="46.55" hidden="1" x14ac:dyDescent="0.3">
      <c r="A187" s="4" t="s">
        <v>353</v>
      </c>
      <c r="B187" s="5" t="s">
        <v>23</v>
      </c>
      <c r="C187" s="6"/>
      <c r="D187" s="7">
        <f t="shared" ref="D187:F188" si="27">D188</f>
        <v>0</v>
      </c>
      <c r="E187" s="7">
        <f t="shared" si="27"/>
        <v>0</v>
      </c>
      <c r="F187" s="7">
        <f t="shared" si="27"/>
        <v>0</v>
      </c>
    </row>
    <row r="188" spans="1:6" ht="31.05" hidden="1" x14ac:dyDescent="0.3">
      <c r="A188" s="1" t="s">
        <v>392</v>
      </c>
      <c r="B188" s="2" t="s">
        <v>23</v>
      </c>
      <c r="C188" s="3">
        <v>200</v>
      </c>
      <c r="D188" s="8">
        <f t="shared" si="27"/>
        <v>0</v>
      </c>
      <c r="E188" s="8">
        <f t="shared" si="27"/>
        <v>0</v>
      </c>
      <c r="F188" s="8">
        <f t="shared" si="27"/>
        <v>0</v>
      </c>
    </row>
    <row r="189" spans="1:6" ht="31.05" hidden="1" x14ac:dyDescent="0.3">
      <c r="A189" s="1" t="s">
        <v>393</v>
      </c>
      <c r="B189" s="2" t="s">
        <v>23</v>
      </c>
      <c r="C189" s="3">
        <v>240</v>
      </c>
      <c r="D189" s="8">
        <v>0</v>
      </c>
      <c r="E189" s="8">
        <v>0</v>
      </c>
      <c r="F189" s="8">
        <v>0</v>
      </c>
    </row>
    <row r="190" spans="1:6" s="9" customFormat="1" ht="31.05" x14ac:dyDescent="0.3">
      <c r="A190" s="4" t="s">
        <v>274</v>
      </c>
      <c r="B190" s="5" t="s">
        <v>24</v>
      </c>
      <c r="C190" s="6"/>
      <c r="D190" s="7">
        <f>D191+D193</f>
        <v>104972</v>
      </c>
      <c r="E190" s="7">
        <f>E191+E193</f>
        <v>18000</v>
      </c>
      <c r="F190" s="7">
        <f>F191+F193</f>
        <v>24200</v>
      </c>
    </row>
    <row r="191" spans="1:6" ht="31.05" x14ac:dyDescent="0.3">
      <c r="A191" s="1" t="s">
        <v>387</v>
      </c>
      <c r="B191" s="2" t="s">
        <v>24</v>
      </c>
      <c r="C191" s="3">
        <v>600</v>
      </c>
      <c r="D191" s="8">
        <f>D192</f>
        <v>50000</v>
      </c>
      <c r="E191" s="8">
        <f>E192</f>
        <v>10000</v>
      </c>
      <c r="F191" s="8">
        <f>F192</f>
        <v>11000</v>
      </c>
    </row>
    <row r="192" spans="1:6" x14ac:dyDescent="0.3">
      <c r="A192" s="1" t="s">
        <v>388</v>
      </c>
      <c r="B192" s="2" t="s">
        <v>24</v>
      </c>
      <c r="C192" s="3">
        <v>610</v>
      </c>
      <c r="D192" s="8">
        <v>50000</v>
      </c>
      <c r="E192" s="8">
        <v>10000</v>
      </c>
      <c r="F192" s="8">
        <v>11000</v>
      </c>
    </row>
    <row r="193" spans="1:6" ht="31.05" x14ac:dyDescent="0.3">
      <c r="A193" s="1" t="s">
        <v>392</v>
      </c>
      <c r="B193" s="2" t="s">
        <v>24</v>
      </c>
      <c r="C193" s="3">
        <v>200</v>
      </c>
      <c r="D193" s="8">
        <f>D194</f>
        <v>54972</v>
      </c>
      <c r="E193" s="8">
        <f>E194</f>
        <v>8000</v>
      </c>
      <c r="F193" s="8">
        <f>F194</f>
        <v>13200</v>
      </c>
    </row>
    <row r="194" spans="1:6" ht="31.05" x14ac:dyDescent="0.3">
      <c r="A194" s="1" t="s">
        <v>393</v>
      </c>
      <c r="B194" s="2" t="s">
        <v>24</v>
      </c>
      <c r="C194" s="3">
        <v>240</v>
      </c>
      <c r="D194" s="8">
        <f>40000+14972</f>
        <v>54972</v>
      </c>
      <c r="E194" s="8">
        <f>8000</f>
        <v>8000</v>
      </c>
      <c r="F194" s="8">
        <f>8800+4400</f>
        <v>13200</v>
      </c>
    </row>
    <row r="195" spans="1:6" s="9" customFormat="1" x14ac:dyDescent="0.3">
      <c r="A195" s="4" t="s">
        <v>240</v>
      </c>
      <c r="B195" s="5" t="s">
        <v>25</v>
      </c>
      <c r="C195" s="6"/>
      <c r="D195" s="7">
        <f t="shared" ref="D195:F196" si="28">D196</f>
        <v>225384.95</v>
      </c>
      <c r="E195" s="7">
        <f t="shared" si="28"/>
        <v>30000</v>
      </c>
      <c r="F195" s="7">
        <f t="shared" si="28"/>
        <v>33000</v>
      </c>
    </row>
    <row r="196" spans="1:6" ht="31.05" x14ac:dyDescent="0.3">
      <c r="A196" s="1" t="s">
        <v>392</v>
      </c>
      <c r="B196" s="2" t="s">
        <v>25</v>
      </c>
      <c r="C196" s="3">
        <v>200</v>
      </c>
      <c r="D196" s="8">
        <f t="shared" si="28"/>
        <v>225384.95</v>
      </c>
      <c r="E196" s="8">
        <f t="shared" si="28"/>
        <v>30000</v>
      </c>
      <c r="F196" s="8">
        <f t="shared" si="28"/>
        <v>33000</v>
      </c>
    </row>
    <row r="197" spans="1:6" ht="31.05" x14ac:dyDescent="0.3">
      <c r="A197" s="1" t="s">
        <v>393</v>
      </c>
      <c r="B197" s="2" t="s">
        <v>25</v>
      </c>
      <c r="C197" s="3">
        <v>240</v>
      </c>
      <c r="D197" s="8">
        <v>225384.95</v>
      </c>
      <c r="E197" s="8">
        <v>30000</v>
      </c>
      <c r="F197" s="8">
        <v>33000</v>
      </c>
    </row>
    <row r="198" spans="1:6" s="9" customFormat="1" ht="31.05" x14ac:dyDescent="0.3">
      <c r="A198" s="4" t="s">
        <v>294</v>
      </c>
      <c r="B198" s="5" t="s">
        <v>26</v>
      </c>
      <c r="C198" s="6"/>
      <c r="D198" s="7">
        <f t="shared" ref="D198:F199" si="29">D199</f>
        <v>0</v>
      </c>
      <c r="E198" s="7">
        <f t="shared" si="29"/>
        <v>135000</v>
      </c>
      <c r="F198" s="7">
        <f t="shared" si="29"/>
        <v>152900</v>
      </c>
    </row>
    <row r="199" spans="1:6" ht="31.05" x14ac:dyDescent="0.3">
      <c r="A199" s="1" t="s">
        <v>392</v>
      </c>
      <c r="B199" s="2" t="s">
        <v>26</v>
      </c>
      <c r="C199" s="3">
        <v>200</v>
      </c>
      <c r="D199" s="8">
        <f t="shared" si="29"/>
        <v>0</v>
      </c>
      <c r="E199" s="8">
        <f t="shared" si="29"/>
        <v>135000</v>
      </c>
      <c r="F199" s="8">
        <f t="shared" si="29"/>
        <v>152900</v>
      </c>
    </row>
    <row r="200" spans="1:6" ht="31.05" x14ac:dyDescent="0.3">
      <c r="A200" s="1" t="s">
        <v>393</v>
      </c>
      <c r="B200" s="2" t="s">
        <v>26</v>
      </c>
      <c r="C200" s="3">
        <v>240</v>
      </c>
      <c r="D200" s="8">
        <v>0</v>
      </c>
      <c r="E200" s="8">
        <v>135000</v>
      </c>
      <c r="F200" s="8">
        <v>152900</v>
      </c>
    </row>
    <row r="201" spans="1:6" s="9" customFormat="1" x14ac:dyDescent="0.3">
      <c r="A201" s="4" t="s">
        <v>231</v>
      </c>
      <c r="B201" s="5" t="s">
        <v>27</v>
      </c>
      <c r="C201" s="6"/>
      <c r="D201" s="7">
        <f t="shared" ref="D201:F202" si="30">D202</f>
        <v>0</v>
      </c>
      <c r="E201" s="7">
        <f t="shared" si="30"/>
        <v>2000</v>
      </c>
      <c r="F201" s="7">
        <f t="shared" si="30"/>
        <v>2200</v>
      </c>
    </row>
    <row r="202" spans="1:6" ht="31.05" x14ac:dyDescent="0.3">
      <c r="A202" s="1" t="s">
        <v>392</v>
      </c>
      <c r="B202" s="2" t="s">
        <v>27</v>
      </c>
      <c r="C202" s="3">
        <v>200</v>
      </c>
      <c r="D202" s="8">
        <f t="shared" si="30"/>
        <v>0</v>
      </c>
      <c r="E202" s="8">
        <f t="shared" si="30"/>
        <v>2000</v>
      </c>
      <c r="F202" s="8">
        <f t="shared" si="30"/>
        <v>2200</v>
      </c>
    </row>
    <row r="203" spans="1:6" ht="31.05" x14ac:dyDescent="0.3">
      <c r="A203" s="1" t="s">
        <v>393</v>
      </c>
      <c r="B203" s="2" t="s">
        <v>27</v>
      </c>
      <c r="C203" s="3">
        <v>240</v>
      </c>
      <c r="D203" s="8">
        <v>0</v>
      </c>
      <c r="E203" s="8">
        <v>2000</v>
      </c>
      <c r="F203" s="8">
        <v>2200</v>
      </c>
    </row>
    <row r="204" spans="1:6" s="9" customFormat="1" ht="34.9" customHeight="1" x14ac:dyDescent="0.3">
      <c r="A204" s="4" t="s">
        <v>340</v>
      </c>
      <c r="B204" s="5" t="s">
        <v>28</v>
      </c>
      <c r="C204" s="6"/>
      <c r="D204" s="7">
        <f>D205+D207</f>
        <v>1313000</v>
      </c>
      <c r="E204" s="7">
        <f>E205+E207</f>
        <v>262600</v>
      </c>
      <c r="F204" s="7">
        <f>F205+F207</f>
        <v>288860</v>
      </c>
    </row>
    <row r="205" spans="1:6" ht="31.05" x14ac:dyDescent="0.3">
      <c r="A205" s="1" t="s">
        <v>392</v>
      </c>
      <c r="B205" s="2" t="s">
        <v>28</v>
      </c>
      <c r="C205" s="3">
        <v>200</v>
      </c>
      <c r="D205" s="8">
        <f>D206</f>
        <v>1297800</v>
      </c>
      <c r="E205" s="8">
        <f>E206</f>
        <v>262600</v>
      </c>
      <c r="F205" s="8">
        <f>F206</f>
        <v>288860</v>
      </c>
    </row>
    <row r="206" spans="1:6" ht="31.05" x14ac:dyDescent="0.3">
      <c r="A206" s="1" t="s">
        <v>393</v>
      </c>
      <c r="B206" s="2" t="s">
        <v>28</v>
      </c>
      <c r="C206" s="3">
        <v>240</v>
      </c>
      <c r="D206" s="8">
        <f>113800+592000+323000+269000</f>
        <v>1297800</v>
      </c>
      <c r="E206" s="8">
        <f>25800+118400+64600+53800</f>
        <v>262600</v>
      </c>
      <c r="F206" s="8">
        <f>28380+130240+71060+59180</f>
        <v>288860</v>
      </c>
    </row>
    <row r="207" spans="1:6" x14ac:dyDescent="0.3">
      <c r="A207" s="1" t="s">
        <v>405</v>
      </c>
      <c r="B207" s="2" t="s">
        <v>28</v>
      </c>
      <c r="C207" s="3">
        <v>800</v>
      </c>
      <c r="D207" s="8">
        <f>D208</f>
        <v>15200</v>
      </c>
      <c r="E207" s="8">
        <f>E208</f>
        <v>0</v>
      </c>
      <c r="F207" s="8">
        <f>F208</f>
        <v>0</v>
      </c>
    </row>
    <row r="208" spans="1:6" x14ac:dyDescent="0.3">
      <c r="A208" s="1" t="s">
        <v>407</v>
      </c>
      <c r="B208" s="2" t="s">
        <v>28</v>
      </c>
      <c r="C208" s="3">
        <v>850</v>
      </c>
      <c r="D208" s="8">
        <f>15200</f>
        <v>15200</v>
      </c>
      <c r="E208" s="8">
        <v>0</v>
      </c>
      <c r="F208" s="8">
        <v>0</v>
      </c>
    </row>
    <row r="209" spans="1:6" s="9" customFormat="1" ht="33.799999999999997" customHeight="1" x14ac:dyDescent="0.3">
      <c r="A209" s="4" t="s">
        <v>507</v>
      </c>
      <c r="B209" s="5" t="s">
        <v>506</v>
      </c>
      <c r="C209" s="6"/>
      <c r="D209" s="7">
        <f t="shared" ref="D209:F213" si="31">D210</f>
        <v>274080</v>
      </c>
      <c r="E209" s="7">
        <f t="shared" si="31"/>
        <v>0</v>
      </c>
      <c r="F209" s="7">
        <f t="shared" si="31"/>
        <v>0</v>
      </c>
    </row>
    <row r="210" spans="1:6" ht="31.05" x14ac:dyDescent="0.3">
      <c r="A210" s="1" t="s">
        <v>392</v>
      </c>
      <c r="B210" s="2" t="s">
        <v>506</v>
      </c>
      <c r="C210" s="3">
        <v>200</v>
      </c>
      <c r="D210" s="8">
        <f t="shared" si="31"/>
        <v>274080</v>
      </c>
      <c r="E210" s="8">
        <f t="shared" si="31"/>
        <v>0</v>
      </c>
      <c r="F210" s="8">
        <f t="shared" si="31"/>
        <v>0</v>
      </c>
    </row>
    <row r="211" spans="1:6" ht="31.05" x14ac:dyDescent="0.3">
      <c r="A211" s="1" t="s">
        <v>393</v>
      </c>
      <c r="B211" s="2" t="s">
        <v>506</v>
      </c>
      <c r="C211" s="3">
        <v>240</v>
      </c>
      <c r="D211" s="8">
        <v>274080</v>
      </c>
      <c r="E211" s="8">
        <v>0</v>
      </c>
      <c r="F211" s="8">
        <v>0</v>
      </c>
    </row>
    <row r="212" spans="1:6" s="9" customFormat="1" ht="16.75" customHeight="1" x14ac:dyDescent="0.3">
      <c r="A212" s="4" t="s">
        <v>508</v>
      </c>
      <c r="B212" s="5" t="s">
        <v>509</v>
      </c>
      <c r="C212" s="6"/>
      <c r="D212" s="7">
        <f t="shared" si="31"/>
        <v>641000</v>
      </c>
      <c r="E212" s="7">
        <f t="shared" si="31"/>
        <v>0</v>
      </c>
      <c r="F212" s="7">
        <f t="shared" si="31"/>
        <v>0</v>
      </c>
    </row>
    <row r="213" spans="1:6" ht="31.05" x14ac:dyDescent="0.3">
      <c r="A213" s="1" t="s">
        <v>392</v>
      </c>
      <c r="B213" s="2" t="s">
        <v>509</v>
      </c>
      <c r="C213" s="3">
        <v>200</v>
      </c>
      <c r="D213" s="8">
        <f t="shared" si="31"/>
        <v>641000</v>
      </c>
      <c r="E213" s="8">
        <f t="shared" si="31"/>
        <v>0</v>
      </c>
      <c r="F213" s="8">
        <f t="shared" si="31"/>
        <v>0</v>
      </c>
    </row>
    <row r="214" spans="1:6" ht="31.05" x14ac:dyDescent="0.3">
      <c r="A214" s="1" t="s">
        <v>393</v>
      </c>
      <c r="B214" s="2" t="s">
        <v>509</v>
      </c>
      <c r="C214" s="3">
        <v>240</v>
      </c>
      <c r="D214" s="8">
        <v>641000</v>
      </c>
      <c r="E214" s="8">
        <v>0</v>
      </c>
      <c r="F214" s="8">
        <v>0</v>
      </c>
    </row>
    <row r="215" spans="1:6" ht="46.55" x14ac:dyDescent="0.3">
      <c r="A215" s="4" t="s">
        <v>352</v>
      </c>
      <c r="B215" s="5" t="s">
        <v>29</v>
      </c>
      <c r="C215" s="6"/>
      <c r="D215" s="7">
        <f>D216+D219</f>
        <v>55000</v>
      </c>
      <c r="E215" s="7">
        <f>E216+E219</f>
        <v>39000</v>
      </c>
      <c r="F215" s="7">
        <f>F216+F219</f>
        <v>39400</v>
      </c>
    </row>
    <row r="216" spans="1:6" s="9" customFormat="1" ht="31.05" x14ac:dyDescent="0.3">
      <c r="A216" s="4" t="s">
        <v>282</v>
      </c>
      <c r="B216" s="5" t="s">
        <v>30</v>
      </c>
      <c r="C216" s="6"/>
      <c r="D216" s="7">
        <f t="shared" ref="D216:F217" si="32">D217</f>
        <v>35000</v>
      </c>
      <c r="E216" s="7">
        <f t="shared" si="32"/>
        <v>35000</v>
      </c>
      <c r="F216" s="7">
        <f t="shared" si="32"/>
        <v>35000</v>
      </c>
    </row>
    <row r="217" spans="1:6" ht="31.05" x14ac:dyDescent="0.3">
      <c r="A217" s="1" t="s">
        <v>392</v>
      </c>
      <c r="B217" s="2" t="s">
        <v>30</v>
      </c>
      <c r="C217" s="3">
        <v>200</v>
      </c>
      <c r="D217" s="8">
        <f t="shared" si="32"/>
        <v>35000</v>
      </c>
      <c r="E217" s="8">
        <f t="shared" si="32"/>
        <v>35000</v>
      </c>
      <c r="F217" s="8">
        <f t="shared" si="32"/>
        <v>35000</v>
      </c>
    </row>
    <row r="218" spans="1:6" ht="31.05" x14ac:dyDescent="0.3">
      <c r="A218" s="1" t="s">
        <v>393</v>
      </c>
      <c r="B218" s="2" t="s">
        <v>30</v>
      </c>
      <c r="C218" s="3">
        <v>240</v>
      </c>
      <c r="D218" s="8">
        <v>35000</v>
      </c>
      <c r="E218" s="8">
        <v>35000</v>
      </c>
      <c r="F218" s="8">
        <v>35000</v>
      </c>
    </row>
    <row r="219" spans="1:6" s="9" customFormat="1" ht="46.55" x14ac:dyDescent="0.3">
      <c r="A219" s="4" t="s">
        <v>449</v>
      </c>
      <c r="B219" s="5" t="s">
        <v>31</v>
      </c>
      <c r="C219" s="6"/>
      <c r="D219" s="7">
        <f t="shared" ref="D219:F220" si="33">D220</f>
        <v>20000</v>
      </c>
      <c r="E219" s="7">
        <f t="shared" si="33"/>
        <v>4000</v>
      </c>
      <c r="F219" s="7">
        <f t="shared" si="33"/>
        <v>4400</v>
      </c>
    </row>
    <row r="220" spans="1:6" ht="31.05" x14ac:dyDescent="0.3">
      <c r="A220" s="1" t="s">
        <v>392</v>
      </c>
      <c r="B220" s="2" t="s">
        <v>31</v>
      </c>
      <c r="C220" s="3">
        <v>200</v>
      </c>
      <c r="D220" s="8">
        <f t="shared" si="33"/>
        <v>20000</v>
      </c>
      <c r="E220" s="8">
        <f t="shared" si="33"/>
        <v>4000</v>
      </c>
      <c r="F220" s="8">
        <f t="shared" si="33"/>
        <v>4400</v>
      </c>
    </row>
    <row r="221" spans="1:6" ht="31.05" x14ac:dyDescent="0.3">
      <c r="A221" s="1" t="s">
        <v>393</v>
      </c>
      <c r="B221" s="2" t="s">
        <v>31</v>
      </c>
      <c r="C221" s="3">
        <v>240</v>
      </c>
      <c r="D221" s="8">
        <v>20000</v>
      </c>
      <c r="E221" s="8">
        <v>4000</v>
      </c>
      <c r="F221" s="8">
        <v>4400</v>
      </c>
    </row>
    <row r="222" spans="1:6" ht="31.05" x14ac:dyDescent="0.3">
      <c r="A222" s="4" t="s">
        <v>324</v>
      </c>
      <c r="B222" s="5" t="s">
        <v>32</v>
      </c>
      <c r="C222" s="6"/>
      <c r="D222" s="7">
        <f>D223+D226+D229</f>
        <v>4725138.9400000004</v>
      </c>
      <c r="E222" s="7">
        <f>E223+E226+E229</f>
        <v>4168403.71</v>
      </c>
      <c r="F222" s="7">
        <f>F223+F226+F229</f>
        <v>4336939.8600000003</v>
      </c>
    </row>
    <row r="223" spans="1:6" ht="31.05" x14ac:dyDescent="0.3">
      <c r="A223" s="4" t="s">
        <v>286</v>
      </c>
      <c r="B223" s="2" t="s">
        <v>33</v>
      </c>
      <c r="C223" s="6"/>
      <c r="D223" s="7">
        <f t="shared" ref="D223:F224" si="34">D224</f>
        <v>4610138.9400000004</v>
      </c>
      <c r="E223" s="7">
        <f t="shared" si="34"/>
        <v>4138403.71</v>
      </c>
      <c r="F223" s="7">
        <f t="shared" si="34"/>
        <v>4303939.8600000003</v>
      </c>
    </row>
    <row r="224" spans="1:6" ht="51.65" customHeight="1" x14ac:dyDescent="0.3">
      <c r="A224" s="1" t="s">
        <v>390</v>
      </c>
      <c r="B224" s="2" t="s">
        <v>33</v>
      </c>
      <c r="C224" s="3">
        <v>100</v>
      </c>
      <c r="D224" s="8">
        <f t="shared" si="34"/>
        <v>4610138.9400000004</v>
      </c>
      <c r="E224" s="8">
        <f t="shared" si="34"/>
        <v>4138403.71</v>
      </c>
      <c r="F224" s="8">
        <f t="shared" si="34"/>
        <v>4303939.8600000003</v>
      </c>
    </row>
    <row r="225" spans="1:6" ht="20.5" customHeight="1" x14ac:dyDescent="0.3">
      <c r="A225" s="1" t="s">
        <v>391</v>
      </c>
      <c r="B225" s="2" t="s">
        <v>33</v>
      </c>
      <c r="C225" s="3" t="s">
        <v>409</v>
      </c>
      <c r="D225" s="8">
        <v>4610138.9400000004</v>
      </c>
      <c r="E225" s="8">
        <v>4138403.71</v>
      </c>
      <c r="F225" s="8">
        <v>4303939.8600000003</v>
      </c>
    </row>
    <row r="226" spans="1:6" s="9" customFormat="1" ht="31.05" x14ac:dyDescent="0.3">
      <c r="A226" s="4" t="s">
        <v>306</v>
      </c>
      <c r="B226" s="5" t="s">
        <v>34</v>
      </c>
      <c r="C226" s="6"/>
      <c r="D226" s="7">
        <f t="shared" ref="D226:F227" si="35">D227</f>
        <v>15000</v>
      </c>
      <c r="E226" s="7">
        <f t="shared" si="35"/>
        <v>15000</v>
      </c>
      <c r="F226" s="7">
        <f t="shared" si="35"/>
        <v>15000</v>
      </c>
    </row>
    <row r="227" spans="1:6" ht="31.05" x14ac:dyDescent="0.3">
      <c r="A227" s="1" t="s">
        <v>392</v>
      </c>
      <c r="B227" s="2" t="s">
        <v>34</v>
      </c>
      <c r="C227" s="3">
        <v>200</v>
      </c>
      <c r="D227" s="8">
        <f t="shared" si="35"/>
        <v>15000</v>
      </c>
      <c r="E227" s="8">
        <f t="shared" si="35"/>
        <v>15000</v>
      </c>
      <c r="F227" s="8">
        <f t="shared" si="35"/>
        <v>15000</v>
      </c>
    </row>
    <row r="228" spans="1:6" ht="31.05" x14ac:dyDescent="0.3">
      <c r="A228" s="1" t="s">
        <v>393</v>
      </c>
      <c r="B228" s="2" t="s">
        <v>34</v>
      </c>
      <c r="C228" s="3">
        <v>240</v>
      </c>
      <c r="D228" s="8">
        <v>15000</v>
      </c>
      <c r="E228" s="8">
        <v>15000</v>
      </c>
      <c r="F228" s="8">
        <v>15000</v>
      </c>
    </row>
    <row r="229" spans="1:6" s="9" customFormat="1" x14ac:dyDescent="0.3">
      <c r="A229" s="4" t="s">
        <v>249</v>
      </c>
      <c r="B229" s="5" t="s">
        <v>35</v>
      </c>
      <c r="C229" s="6"/>
      <c r="D229" s="7">
        <f t="shared" ref="D229:F230" si="36">D230</f>
        <v>100000</v>
      </c>
      <c r="E229" s="7">
        <f t="shared" si="36"/>
        <v>15000</v>
      </c>
      <c r="F229" s="7">
        <f t="shared" si="36"/>
        <v>18000</v>
      </c>
    </row>
    <row r="230" spans="1:6" ht="31.05" x14ac:dyDescent="0.3">
      <c r="A230" s="1" t="s">
        <v>392</v>
      </c>
      <c r="B230" s="2" t="s">
        <v>35</v>
      </c>
      <c r="C230" s="3">
        <v>200</v>
      </c>
      <c r="D230" s="8">
        <f t="shared" si="36"/>
        <v>100000</v>
      </c>
      <c r="E230" s="8">
        <f t="shared" si="36"/>
        <v>15000</v>
      </c>
      <c r="F230" s="8">
        <f t="shared" si="36"/>
        <v>18000</v>
      </c>
    </row>
    <row r="231" spans="1:6" ht="31.05" x14ac:dyDescent="0.3">
      <c r="A231" s="1" t="s">
        <v>393</v>
      </c>
      <c r="B231" s="2" t="s">
        <v>35</v>
      </c>
      <c r="C231" s="3">
        <v>240</v>
      </c>
      <c r="D231" s="8">
        <v>100000</v>
      </c>
      <c r="E231" s="8">
        <v>15000</v>
      </c>
      <c r="F231" s="8">
        <v>18000</v>
      </c>
    </row>
    <row r="232" spans="1:6" ht="31.05" x14ac:dyDescent="0.3">
      <c r="A232" s="4" t="s">
        <v>329</v>
      </c>
      <c r="B232" s="5" t="s">
        <v>36</v>
      </c>
      <c r="C232" s="6"/>
      <c r="D232" s="7">
        <f t="shared" ref="D232:F234" si="37">D233</f>
        <v>567000</v>
      </c>
      <c r="E232" s="7">
        <f t="shared" si="37"/>
        <v>46000</v>
      </c>
      <c r="F232" s="7">
        <f t="shared" si="37"/>
        <v>50600</v>
      </c>
    </row>
    <row r="233" spans="1:6" s="9" customFormat="1" x14ac:dyDescent="0.3">
      <c r="A233" s="4" t="s">
        <v>251</v>
      </c>
      <c r="B233" s="5" t="s">
        <v>37</v>
      </c>
      <c r="C233" s="6"/>
      <c r="D233" s="7">
        <f t="shared" si="37"/>
        <v>567000</v>
      </c>
      <c r="E233" s="7">
        <f t="shared" si="37"/>
        <v>46000</v>
      </c>
      <c r="F233" s="7">
        <f t="shared" si="37"/>
        <v>50600</v>
      </c>
    </row>
    <row r="234" spans="1:6" x14ac:dyDescent="0.3">
      <c r="A234" s="1" t="s">
        <v>396</v>
      </c>
      <c r="B234" s="2" t="s">
        <v>37</v>
      </c>
      <c r="C234" s="3">
        <v>300</v>
      </c>
      <c r="D234" s="8">
        <v>567000</v>
      </c>
      <c r="E234" s="8">
        <f t="shared" si="37"/>
        <v>46000</v>
      </c>
      <c r="F234" s="8">
        <f t="shared" si="37"/>
        <v>50600</v>
      </c>
    </row>
    <row r="235" spans="1:6" ht="31.05" x14ac:dyDescent="0.3">
      <c r="A235" s="1" t="s">
        <v>410</v>
      </c>
      <c r="B235" s="2" t="s">
        <v>37</v>
      </c>
      <c r="C235" s="3">
        <v>320</v>
      </c>
      <c r="D235" s="8">
        <v>567000</v>
      </c>
      <c r="E235" s="8">
        <v>46000</v>
      </c>
      <c r="F235" s="8">
        <v>50600</v>
      </c>
    </row>
    <row r="236" spans="1:6" ht="31.05" x14ac:dyDescent="0.3">
      <c r="A236" s="4" t="s">
        <v>319</v>
      </c>
      <c r="B236" s="5" t="s">
        <v>38</v>
      </c>
      <c r="C236" s="6"/>
      <c r="D236" s="7">
        <f>D237+D355</f>
        <v>163150184.41</v>
      </c>
      <c r="E236" s="7">
        <f>E237+E355</f>
        <v>140913134.18000001</v>
      </c>
      <c r="F236" s="7">
        <f>F237+F355</f>
        <v>143208955.933</v>
      </c>
    </row>
    <row r="237" spans="1:6" s="9" customFormat="1" ht="31.05" x14ac:dyDescent="0.3">
      <c r="A237" s="4" t="s">
        <v>445</v>
      </c>
      <c r="B237" s="5" t="s">
        <v>39</v>
      </c>
      <c r="C237" s="6"/>
      <c r="D237" s="7">
        <f>D238+D241+D244+D247+D250+D253+D256+D259+D262+D265+D268+D271+D274+D277+D280+D283+D286+D289+D292+D295+D298+D301+D320+D339</f>
        <v>147895421.81999999</v>
      </c>
      <c r="E237" s="7">
        <f t="shared" ref="E237:F237" si="38">E238+E241+E244+E247+E250+E253+E256+E259+E262+E265+E268+E271+E274+E277+E280+E283+E286+E289+E292+E295+E298+E301+E320+E339</f>
        <v>135225634.18000001</v>
      </c>
      <c r="F237" s="7">
        <f t="shared" si="38"/>
        <v>143108955.933</v>
      </c>
    </row>
    <row r="238" spans="1:6" s="9" customFormat="1" x14ac:dyDescent="0.3">
      <c r="A238" s="4" t="s">
        <v>236</v>
      </c>
      <c r="B238" s="5" t="s">
        <v>499</v>
      </c>
      <c r="C238" s="6"/>
      <c r="D238" s="7">
        <f t="shared" ref="D238:F245" si="39">D239</f>
        <v>10000000</v>
      </c>
      <c r="E238" s="7">
        <f t="shared" si="39"/>
        <v>0</v>
      </c>
      <c r="F238" s="7">
        <f t="shared" si="39"/>
        <v>0</v>
      </c>
    </row>
    <row r="239" spans="1:6" ht="31.05" x14ac:dyDescent="0.3">
      <c r="A239" s="1" t="s">
        <v>392</v>
      </c>
      <c r="B239" s="2" t="s">
        <v>499</v>
      </c>
      <c r="C239" s="3">
        <v>200</v>
      </c>
      <c r="D239" s="8">
        <f t="shared" si="39"/>
        <v>10000000</v>
      </c>
      <c r="E239" s="8">
        <f t="shared" si="39"/>
        <v>0</v>
      </c>
      <c r="F239" s="8">
        <f t="shared" si="39"/>
        <v>0</v>
      </c>
    </row>
    <row r="240" spans="1:6" ht="31.05" x14ac:dyDescent="0.3">
      <c r="A240" s="1" t="s">
        <v>393</v>
      </c>
      <c r="B240" s="2" t="s">
        <v>499</v>
      </c>
      <c r="C240" s="3">
        <v>240</v>
      </c>
      <c r="D240" s="8">
        <v>10000000</v>
      </c>
      <c r="E240" s="8">
        <v>0</v>
      </c>
      <c r="F240" s="8">
        <v>0</v>
      </c>
    </row>
    <row r="241" spans="1:6" s="9" customFormat="1" ht="19.95" customHeight="1" x14ac:dyDescent="0.3">
      <c r="A241" s="4" t="s">
        <v>497</v>
      </c>
      <c r="B241" s="5" t="s">
        <v>496</v>
      </c>
      <c r="C241" s="6"/>
      <c r="D241" s="7">
        <f t="shared" si="39"/>
        <v>249687.9</v>
      </c>
      <c r="E241" s="7">
        <f t="shared" si="39"/>
        <v>0</v>
      </c>
      <c r="F241" s="7">
        <f t="shared" si="39"/>
        <v>0</v>
      </c>
    </row>
    <row r="242" spans="1:6" ht="31.05" x14ac:dyDescent="0.3">
      <c r="A242" s="1" t="s">
        <v>392</v>
      </c>
      <c r="B242" s="2" t="s">
        <v>496</v>
      </c>
      <c r="C242" s="3">
        <v>200</v>
      </c>
      <c r="D242" s="8">
        <f t="shared" si="39"/>
        <v>249687.9</v>
      </c>
      <c r="E242" s="8">
        <f t="shared" si="39"/>
        <v>0</v>
      </c>
      <c r="F242" s="8">
        <f t="shared" si="39"/>
        <v>0</v>
      </c>
    </row>
    <row r="243" spans="1:6" ht="31.05" x14ac:dyDescent="0.3">
      <c r="A243" s="1" t="s">
        <v>393</v>
      </c>
      <c r="B243" s="2" t="s">
        <v>496</v>
      </c>
      <c r="C243" s="3">
        <v>240</v>
      </c>
      <c r="D243" s="8">
        <f>124843.95+124843.95</f>
        <v>249687.9</v>
      </c>
      <c r="E243" s="8">
        <v>0</v>
      </c>
      <c r="F243" s="8">
        <v>0</v>
      </c>
    </row>
    <row r="244" spans="1:6" s="9" customFormat="1" ht="19.399999999999999" customHeight="1" x14ac:dyDescent="0.3">
      <c r="A244" s="4" t="s">
        <v>493</v>
      </c>
      <c r="B244" s="5">
        <v>910071400</v>
      </c>
      <c r="C244" s="6"/>
      <c r="D244" s="7">
        <f t="shared" si="39"/>
        <v>2327508.2999999998</v>
      </c>
      <c r="E244" s="7">
        <f t="shared" si="39"/>
        <v>0</v>
      </c>
      <c r="F244" s="7">
        <f t="shared" si="39"/>
        <v>0</v>
      </c>
    </row>
    <row r="245" spans="1:6" ht="31.05" x14ac:dyDescent="0.3">
      <c r="A245" s="1" t="s">
        <v>392</v>
      </c>
      <c r="B245" s="2" t="s">
        <v>40</v>
      </c>
      <c r="C245" s="3">
        <v>200</v>
      </c>
      <c r="D245" s="8">
        <f t="shared" si="39"/>
        <v>2327508.2999999998</v>
      </c>
      <c r="E245" s="8">
        <f t="shared" si="39"/>
        <v>0</v>
      </c>
      <c r="F245" s="8">
        <f t="shared" si="39"/>
        <v>0</v>
      </c>
    </row>
    <row r="246" spans="1:6" ht="31.05" x14ac:dyDescent="0.3">
      <c r="A246" s="1" t="s">
        <v>393</v>
      </c>
      <c r="B246" s="2" t="s">
        <v>40</v>
      </c>
      <c r="C246" s="3">
        <v>240</v>
      </c>
      <c r="D246" s="8">
        <f>2028928.3+298580</f>
        <v>2327508.2999999998</v>
      </c>
      <c r="E246" s="8">
        <v>0</v>
      </c>
      <c r="F246" s="8">
        <v>0</v>
      </c>
    </row>
    <row r="247" spans="1:6" s="9" customFormat="1" x14ac:dyDescent="0.3">
      <c r="A247" s="4" t="s">
        <v>498</v>
      </c>
      <c r="B247" s="5">
        <v>910084610</v>
      </c>
      <c r="C247" s="6"/>
      <c r="D247" s="7">
        <f t="shared" ref="D247:F248" si="40">D248</f>
        <v>554000</v>
      </c>
      <c r="E247" s="7">
        <f t="shared" si="40"/>
        <v>0</v>
      </c>
      <c r="F247" s="7">
        <f t="shared" si="40"/>
        <v>0</v>
      </c>
    </row>
    <row r="248" spans="1:6" ht="31.05" x14ac:dyDescent="0.3">
      <c r="A248" s="1" t="s">
        <v>392</v>
      </c>
      <c r="B248" s="2">
        <v>910084610</v>
      </c>
      <c r="C248" s="3">
        <v>200</v>
      </c>
      <c r="D248" s="8">
        <f t="shared" si="40"/>
        <v>554000</v>
      </c>
      <c r="E248" s="8">
        <f t="shared" si="40"/>
        <v>0</v>
      </c>
      <c r="F248" s="8">
        <f t="shared" si="40"/>
        <v>0</v>
      </c>
    </row>
    <row r="249" spans="1:6" ht="31.05" x14ac:dyDescent="0.3">
      <c r="A249" s="1" t="s">
        <v>393</v>
      </c>
      <c r="B249" s="2">
        <v>910084610</v>
      </c>
      <c r="C249" s="3">
        <v>240</v>
      </c>
      <c r="D249" s="8">
        <v>554000</v>
      </c>
      <c r="E249" s="8">
        <v>0</v>
      </c>
      <c r="F249" s="8">
        <v>0</v>
      </c>
    </row>
    <row r="250" spans="1:6" s="9" customFormat="1" ht="19.95" customHeight="1" x14ac:dyDescent="0.3">
      <c r="A250" s="4" t="s">
        <v>270</v>
      </c>
      <c r="B250" s="5">
        <v>910084620</v>
      </c>
      <c r="C250" s="6"/>
      <c r="D250" s="7">
        <f t="shared" ref="D250:F251" si="41">D251</f>
        <v>20000</v>
      </c>
      <c r="E250" s="7">
        <f t="shared" si="41"/>
        <v>5000</v>
      </c>
      <c r="F250" s="7">
        <f t="shared" si="41"/>
        <v>5000</v>
      </c>
    </row>
    <row r="251" spans="1:6" ht="31.05" x14ac:dyDescent="0.3">
      <c r="A251" s="1" t="s">
        <v>392</v>
      </c>
      <c r="B251" s="2">
        <v>910084620</v>
      </c>
      <c r="C251" s="3">
        <v>200</v>
      </c>
      <c r="D251" s="8">
        <f t="shared" si="41"/>
        <v>20000</v>
      </c>
      <c r="E251" s="8">
        <f t="shared" si="41"/>
        <v>5000</v>
      </c>
      <c r="F251" s="8">
        <f t="shared" si="41"/>
        <v>5000</v>
      </c>
    </row>
    <row r="252" spans="1:6" ht="31.05" x14ac:dyDescent="0.3">
      <c r="A252" s="1" t="s">
        <v>393</v>
      </c>
      <c r="B252" s="2">
        <v>910084620</v>
      </c>
      <c r="C252" s="3">
        <v>240</v>
      </c>
      <c r="D252" s="8">
        <f>10000+10000</f>
        <v>20000</v>
      </c>
      <c r="E252" s="8">
        <f>2500+2500</f>
        <v>5000</v>
      </c>
      <c r="F252" s="8">
        <f>2500+2500</f>
        <v>5000</v>
      </c>
    </row>
    <row r="253" spans="1:6" ht="31.05" x14ac:dyDescent="0.3">
      <c r="A253" s="4" t="s">
        <v>450</v>
      </c>
      <c r="B253" s="5">
        <v>910084630</v>
      </c>
      <c r="C253" s="6"/>
      <c r="D253" s="7">
        <f t="shared" ref="D253:F254" si="42">D254</f>
        <v>0</v>
      </c>
      <c r="E253" s="7">
        <f t="shared" si="42"/>
        <v>0</v>
      </c>
      <c r="F253" s="7">
        <f t="shared" si="42"/>
        <v>10000</v>
      </c>
    </row>
    <row r="254" spans="1:6" ht="31.05" x14ac:dyDescent="0.3">
      <c r="A254" s="1" t="s">
        <v>392</v>
      </c>
      <c r="B254" s="2">
        <v>910084630</v>
      </c>
      <c r="C254" s="3">
        <v>200</v>
      </c>
      <c r="D254" s="8">
        <f t="shared" si="42"/>
        <v>0</v>
      </c>
      <c r="E254" s="8">
        <f t="shared" si="42"/>
        <v>0</v>
      </c>
      <c r="F254" s="8">
        <f t="shared" si="42"/>
        <v>10000</v>
      </c>
    </row>
    <row r="255" spans="1:6" ht="31.05" x14ac:dyDescent="0.3">
      <c r="A255" s="1" t="s">
        <v>393</v>
      </c>
      <c r="B255" s="2">
        <v>910084630</v>
      </c>
      <c r="C255" s="3">
        <v>240</v>
      </c>
      <c r="D255" s="8">
        <f>0</f>
        <v>0</v>
      </c>
      <c r="E255" s="8">
        <f>0</f>
        <v>0</v>
      </c>
      <c r="F255" s="8">
        <f>4000+4000+2000</f>
        <v>10000</v>
      </c>
    </row>
    <row r="256" spans="1:6" ht="46.55" x14ac:dyDescent="0.3">
      <c r="A256" s="4" t="s">
        <v>337</v>
      </c>
      <c r="B256" s="5">
        <v>910084640</v>
      </c>
      <c r="C256" s="6"/>
      <c r="D256" s="7">
        <f t="shared" ref="D256:F257" si="43">D257</f>
        <v>18000</v>
      </c>
      <c r="E256" s="7">
        <f t="shared" si="43"/>
        <v>15000</v>
      </c>
      <c r="F256" s="7">
        <f t="shared" si="43"/>
        <v>15000</v>
      </c>
    </row>
    <row r="257" spans="1:6" ht="31.05" x14ac:dyDescent="0.3">
      <c r="A257" s="1" t="s">
        <v>392</v>
      </c>
      <c r="B257" s="2">
        <v>910084640</v>
      </c>
      <c r="C257" s="3">
        <v>200</v>
      </c>
      <c r="D257" s="8">
        <f t="shared" si="43"/>
        <v>18000</v>
      </c>
      <c r="E257" s="8">
        <f t="shared" si="43"/>
        <v>15000</v>
      </c>
      <c r="F257" s="8">
        <f t="shared" si="43"/>
        <v>15000</v>
      </c>
    </row>
    <row r="258" spans="1:6" ht="31.05" x14ac:dyDescent="0.3">
      <c r="A258" s="1" t="s">
        <v>393</v>
      </c>
      <c r="B258" s="2">
        <v>910084640</v>
      </c>
      <c r="C258" s="3">
        <v>240</v>
      </c>
      <c r="D258" s="8">
        <f>6000+6000+6000</f>
        <v>18000</v>
      </c>
      <c r="E258" s="8">
        <f>5000+5000+5000</f>
        <v>15000</v>
      </c>
      <c r="F258" s="8">
        <f>5000+5000+5000</f>
        <v>15000</v>
      </c>
    </row>
    <row r="259" spans="1:6" s="9" customFormat="1" x14ac:dyDescent="0.3">
      <c r="A259" s="4" t="s">
        <v>514</v>
      </c>
      <c r="B259" s="5">
        <v>910084650</v>
      </c>
      <c r="C259" s="6"/>
      <c r="D259" s="7">
        <f t="shared" ref="D259:F260" si="44">D260</f>
        <v>410000</v>
      </c>
      <c r="E259" s="7">
        <f t="shared" si="44"/>
        <v>0</v>
      </c>
      <c r="F259" s="7">
        <f t="shared" si="44"/>
        <v>0</v>
      </c>
    </row>
    <row r="260" spans="1:6" ht="31.05" x14ac:dyDescent="0.3">
      <c r="A260" s="1" t="s">
        <v>392</v>
      </c>
      <c r="B260" s="2">
        <v>910084650</v>
      </c>
      <c r="C260" s="3">
        <v>200</v>
      </c>
      <c r="D260" s="8">
        <f t="shared" si="44"/>
        <v>410000</v>
      </c>
      <c r="E260" s="8">
        <f t="shared" si="44"/>
        <v>0</v>
      </c>
      <c r="F260" s="8">
        <f t="shared" si="44"/>
        <v>0</v>
      </c>
    </row>
    <row r="261" spans="1:6" ht="31.05" x14ac:dyDescent="0.3">
      <c r="A261" s="1" t="s">
        <v>393</v>
      </c>
      <c r="B261" s="2">
        <v>910084650</v>
      </c>
      <c r="C261" s="3">
        <v>240</v>
      </c>
      <c r="D261" s="8">
        <v>410000</v>
      </c>
      <c r="E261" s="8">
        <v>0</v>
      </c>
      <c r="F261" s="8">
        <v>0</v>
      </c>
    </row>
    <row r="262" spans="1:6" s="9" customFormat="1" x14ac:dyDescent="0.3">
      <c r="A262" s="4" t="s">
        <v>199</v>
      </c>
      <c r="B262" s="5" t="s">
        <v>41</v>
      </c>
      <c r="C262" s="6"/>
      <c r="D262" s="7">
        <f t="shared" ref="D262:F263" si="45">D263</f>
        <v>55000</v>
      </c>
      <c r="E262" s="7">
        <f t="shared" si="45"/>
        <v>25000</v>
      </c>
      <c r="F262" s="7">
        <f t="shared" si="45"/>
        <v>30000</v>
      </c>
    </row>
    <row r="263" spans="1:6" ht="31.05" x14ac:dyDescent="0.3">
      <c r="A263" s="1" t="s">
        <v>392</v>
      </c>
      <c r="B263" s="2" t="s">
        <v>41</v>
      </c>
      <c r="C263" s="3">
        <v>200</v>
      </c>
      <c r="D263" s="8">
        <f t="shared" si="45"/>
        <v>55000</v>
      </c>
      <c r="E263" s="8">
        <f t="shared" si="45"/>
        <v>25000</v>
      </c>
      <c r="F263" s="8">
        <f t="shared" si="45"/>
        <v>30000</v>
      </c>
    </row>
    <row r="264" spans="1:6" ht="31.05" x14ac:dyDescent="0.3">
      <c r="A264" s="1" t="s">
        <v>393</v>
      </c>
      <c r="B264" s="2" t="s">
        <v>41</v>
      </c>
      <c r="C264" s="3">
        <v>240</v>
      </c>
      <c r="D264" s="8">
        <v>55000</v>
      </c>
      <c r="E264" s="8">
        <v>25000</v>
      </c>
      <c r="F264" s="8">
        <v>30000</v>
      </c>
    </row>
    <row r="265" spans="1:6" s="9" customFormat="1" x14ac:dyDescent="0.3">
      <c r="A265" s="4" t="s">
        <v>216</v>
      </c>
      <c r="B265" s="5" t="s">
        <v>42</v>
      </c>
      <c r="C265" s="6"/>
      <c r="D265" s="7">
        <f t="shared" ref="D265:F266" si="46">D266</f>
        <v>55000</v>
      </c>
      <c r="E265" s="7">
        <f t="shared" si="46"/>
        <v>25000</v>
      </c>
      <c r="F265" s="7">
        <f t="shared" si="46"/>
        <v>50000</v>
      </c>
    </row>
    <row r="266" spans="1:6" ht="31.05" x14ac:dyDescent="0.3">
      <c r="A266" s="1" t="s">
        <v>392</v>
      </c>
      <c r="B266" s="2" t="s">
        <v>42</v>
      </c>
      <c r="C266" s="3">
        <v>200</v>
      </c>
      <c r="D266" s="8">
        <f t="shared" si="46"/>
        <v>55000</v>
      </c>
      <c r="E266" s="8">
        <f t="shared" si="46"/>
        <v>25000</v>
      </c>
      <c r="F266" s="8">
        <f t="shared" si="46"/>
        <v>50000</v>
      </c>
    </row>
    <row r="267" spans="1:6" ht="31.05" x14ac:dyDescent="0.3">
      <c r="A267" s="1" t="s">
        <v>393</v>
      </c>
      <c r="B267" s="2" t="s">
        <v>42</v>
      </c>
      <c r="C267" s="3">
        <v>240</v>
      </c>
      <c r="D267" s="8">
        <v>55000</v>
      </c>
      <c r="E267" s="8">
        <v>25000</v>
      </c>
      <c r="F267" s="8">
        <v>50000</v>
      </c>
    </row>
    <row r="268" spans="1:6" s="9" customFormat="1" x14ac:dyDescent="0.3">
      <c r="A268" s="4" t="s">
        <v>235</v>
      </c>
      <c r="B268" s="5" t="s">
        <v>43</v>
      </c>
      <c r="C268" s="6"/>
      <c r="D268" s="7">
        <f t="shared" ref="D268:F269" si="47">D269</f>
        <v>157144.04</v>
      </c>
      <c r="E268" s="7">
        <f t="shared" si="47"/>
        <v>59600</v>
      </c>
      <c r="F268" s="7">
        <f t="shared" si="47"/>
        <v>150000</v>
      </c>
    </row>
    <row r="269" spans="1:6" ht="31.05" x14ac:dyDescent="0.3">
      <c r="A269" s="1" t="s">
        <v>392</v>
      </c>
      <c r="B269" s="2" t="s">
        <v>43</v>
      </c>
      <c r="C269" s="3">
        <v>200</v>
      </c>
      <c r="D269" s="8">
        <f t="shared" si="47"/>
        <v>157144.04</v>
      </c>
      <c r="E269" s="8">
        <f t="shared" si="47"/>
        <v>59600</v>
      </c>
      <c r="F269" s="8">
        <f t="shared" si="47"/>
        <v>150000</v>
      </c>
    </row>
    <row r="270" spans="1:6" ht="31.05" x14ac:dyDescent="0.3">
      <c r="A270" s="1" t="s">
        <v>393</v>
      </c>
      <c r="B270" s="2" t="s">
        <v>43</v>
      </c>
      <c r="C270" s="3">
        <v>240</v>
      </c>
      <c r="D270" s="8">
        <v>157144.04</v>
      </c>
      <c r="E270" s="8">
        <v>59600</v>
      </c>
      <c r="F270" s="8">
        <v>150000</v>
      </c>
    </row>
    <row r="271" spans="1:6" s="9" customFormat="1" ht="51.65" customHeight="1" x14ac:dyDescent="0.3">
      <c r="A271" s="4" t="s">
        <v>365</v>
      </c>
      <c r="B271" s="5" t="s">
        <v>44</v>
      </c>
      <c r="C271" s="6"/>
      <c r="D271" s="7">
        <f t="shared" ref="D271:F272" si="48">D272</f>
        <v>10000</v>
      </c>
      <c r="E271" s="7">
        <f t="shared" si="48"/>
        <v>20000</v>
      </c>
      <c r="F271" s="7">
        <f t="shared" si="48"/>
        <v>25000</v>
      </c>
    </row>
    <row r="272" spans="1:6" ht="31.05" x14ac:dyDescent="0.3">
      <c r="A272" s="1" t="s">
        <v>392</v>
      </c>
      <c r="B272" s="2" t="s">
        <v>44</v>
      </c>
      <c r="C272" s="3">
        <v>200</v>
      </c>
      <c r="D272" s="8">
        <f t="shared" si="48"/>
        <v>10000</v>
      </c>
      <c r="E272" s="8">
        <f t="shared" si="48"/>
        <v>20000</v>
      </c>
      <c r="F272" s="8">
        <f t="shared" si="48"/>
        <v>25000</v>
      </c>
    </row>
    <row r="273" spans="1:6" ht="31.05" x14ac:dyDescent="0.3">
      <c r="A273" s="1" t="s">
        <v>393</v>
      </c>
      <c r="B273" s="2" t="s">
        <v>44</v>
      </c>
      <c r="C273" s="3">
        <v>240</v>
      </c>
      <c r="D273" s="8">
        <v>10000</v>
      </c>
      <c r="E273" s="8">
        <v>20000</v>
      </c>
      <c r="F273" s="8">
        <v>25000</v>
      </c>
    </row>
    <row r="274" spans="1:6" s="9" customFormat="1" ht="46.55" x14ac:dyDescent="0.3">
      <c r="A274" s="4" t="s">
        <v>451</v>
      </c>
      <c r="B274" s="5" t="s">
        <v>45</v>
      </c>
      <c r="C274" s="6"/>
      <c r="D274" s="7">
        <f t="shared" ref="D274:F278" si="49">D275</f>
        <v>10000</v>
      </c>
      <c r="E274" s="7">
        <f t="shared" si="49"/>
        <v>10000</v>
      </c>
      <c r="F274" s="7">
        <f t="shared" si="49"/>
        <v>13200</v>
      </c>
    </row>
    <row r="275" spans="1:6" ht="31.05" x14ac:dyDescent="0.3">
      <c r="A275" s="1" t="s">
        <v>392</v>
      </c>
      <c r="B275" s="2" t="s">
        <v>45</v>
      </c>
      <c r="C275" s="3">
        <v>200</v>
      </c>
      <c r="D275" s="8">
        <f t="shared" si="49"/>
        <v>10000</v>
      </c>
      <c r="E275" s="8">
        <f t="shared" si="49"/>
        <v>10000</v>
      </c>
      <c r="F275" s="8">
        <f t="shared" si="49"/>
        <v>13200</v>
      </c>
    </row>
    <row r="276" spans="1:6" ht="31.05" x14ac:dyDescent="0.3">
      <c r="A276" s="1" t="s">
        <v>393</v>
      </c>
      <c r="B276" s="2" t="s">
        <v>45</v>
      </c>
      <c r="C276" s="3">
        <v>240</v>
      </c>
      <c r="D276" s="8">
        <v>10000</v>
      </c>
      <c r="E276" s="8">
        <v>10000</v>
      </c>
      <c r="F276" s="8">
        <v>13200</v>
      </c>
    </row>
    <row r="277" spans="1:6" s="9" customFormat="1" ht="46.55" customHeight="1" x14ac:dyDescent="0.3">
      <c r="A277" s="4" t="s">
        <v>495</v>
      </c>
      <c r="B277" s="5" t="s">
        <v>494</v>
      </c>
      <c r="C277" s="6"/>
      <c r="D277" s="7">
        <f t="shared" si="49"/>
        <v>1317120</v>
      </c>
      <c r="E277" s="7">
        <f t="shared" si="49"/>
        <v>0</v>
      </c>
      <c r="F277" s="7">
        <f t="shared" si="49"/>
        <v>0</v>
      </c>
    </row>
    <row r="278" spans="1:6" ht="31.05" x14ac:dyDescent="0.3">
      <c r="A278" s="1" t="s">
        <v>392</v>
      </c>
      <c r="B278" s="2" t="s">
        <v>494</v>
      </c>
      <c r="C278" s="3">
        <v>200</v>
      </c>
      <c r="D278" s="8">
        <f t="shared" si="49"/>
        <v>1317120</v>
      </c>
      <c r="E278" s="8">
        <f t="shared" si="49"/>
        <v>0</v>
      </c>
      <c r="F278" s="8">
        <f t="shared" si="49"/>
        <v>0</v>
      </c>
    </row>
    <row r="279" spans="1:6" ht="31.05" x14ac:dyDescent="0.3">
      <c r="A279" s="1" t="s">
        <v>393</v>
      </c>
      <c r="B279" s="2" t="s">
        <v>494</v>
      </c>
      <c r="C279" s="3">
        <v>240</v>
      </c>
      <c r="D279" s="8">
        <v>1317120</v>
      </c>
      <c r="E279" s="8">
        <v>0</v>
      </c>
      <c r="F279" s="8">
        <v>0</v>
      </c>
    </row>
    <row r="280" spans="1:6" s="9" customFormat="1" x14ac:dyDescent="0.3">
      <c r="A280" s="4" t="s">
        <v>220</v>
      </c>
      <c r="B280" s="5" t="s">
        <v>46</v>
      </c>
      <c r="C280" s="6"/>
      <c r="D280" s="7">
        <f t="shared" ref="D280:F281" si="50">D281</f>
        <v>0</v>
      </c>
      <c r="E280" s="7">
        <f t="shared" si="50"/>
        <v>20000</v>
      </c>
      <c r="F280" s="7">
        <f t="shared" si="50"/>
        <v>20000</v>
      </c>
    </row>
    <row r="281" spans="1:6" x14ac:dyDescent="0.3">
      <c r="A281" s="1" t="s">
        <v>396</v>
      </c>
      <c r="B281" s="2" t="s">
        <v>46</v>
      </c>
      <c r="C281" s="3">
        <v>300</v>
      </c>
      <c r="D281" s="8">
        <f t="shared" si="50"/>
        <v>0</v>
      </c>
      <c r="E281" s="8">
        <f t="shared" si="50"/>
        <v>20000</v>
      </c>
      <c r="F281" s="8">
        <f t="shared" si="50"/>
        <v>20000</v>
      </c>
    </row>
    <row r="282" spans="1:6" x14ac:dyDescent="0.3">
      <c r="A282" s="1" t="s">
        <v>215</v>
      </c>
      <c r="B282" s="2" t="s">
        <v>46</v>
      </c>
      <c r="C282" s="3">
        <v>350</v>
      </c>
      <c r="D282" s="8">
        <v>0</v>
      </c>
      <c r="E282" s="8">
        <v>20000</v>
      </c>
      <c r="F282" s="8">
        <v>20000</v>
      </c>
    </row>
    <row r="283" spans="1:6" ht="46.55" x14ac:dyDescent="0.3">
      <c r="A283" s="4" t="s">
        <v>356</v>
      </c>
      <c r="B283" s="5" t="s">
        <v>47</v>
      </c>
      <c r="C283" s="6"/>
      <c r="D283" s="7">
        <f t="shared" ref="D283:F284" si="51">D284</f>
        <v>463022.11</v>
      </c>
      <c r="E283" s="7">
        <f t="shared" si="51"/>
        <v>412089.68</v>
      </c>
      <c r="F283" s="7">
        <f t="shared" si="51"/>
        <v>412570.62</v>
      </c>
    </row>
    <row r="284" spans="1:6" ht="31.05" x14ac:dyDescent="0.3">
      <c r="A284" s="1" t="s">
        <v>392</v>
      </c>
      <c r="B284" s="2" t="s">
        <v>47</v>
      </c>
      <c r="C284" s="3">
        <v>200</v>
      </c>
      <c r="D284" s="8">
        <f t="shared" si="51"/>
        <v>463022.11</v>
      </c>
      <c r="E284" s="8">
        <f t="shared" si="51"/>
        <v>412089.68</v>
      </c>
      <c r="F284" s="8">
        <f t="shared" si="51"/>
        <v>412570.62</v>
      </c>
    </row>
    <row r="285" spans="1:6" ht="31.05" x14ac:dyDescent="0.3">
      <c r="A285" s="1" t="s">
        <v>393</v>
      </c>
      <c r="B285" s="2" t="s">
        <v>47</v>
      </c>
      <c r="C285" s="3">
        <v>240</v>
      </c>
      <c r="D285" s="8">
        <v>463022.11</v>
      </c>
      <c r="E285" s="8">
        <v>412089.68</v>
      </c>
      <c r="F285" s="8">
        <v>412570.62</v>
      </c>
    </row>
    <row r="286" spans="1:6" ht="46.55" x14ac:dyDescent="0.3">
      <c r="A286" s="4" t="s">
        <v>334</v>
      </c>
      <c r="B286" s="5" t="s">
        <v>48</v>
      </c>
      <c r="C286" s="6"/>
      <c r="D286" s="7">
        <f t="shared" ref="D286:F287" si="52">D287</f>
        <v>303192.52</v>
      </c>
      <c r="E286" s="7">
        <f t="shared" si="52"/>
        <v>140646.24</v>
      </c>
      <c r="F286" s="7">
        <f t="shared" si="52"/>
        <v>140646.24</v>
      </c>
    </row>
    <row r="287" spans="1:6" ht="31.05" x14ac:dyDescent="0.3">
      <c r="A287" s="1" t="s">
        <v>392</v>
      </c>
      <c r="B287" s="2" t="s">
        <v>48</v>
      </c>
      <c r="C287" s="3">
        <v>200</v>
      </c>
      <c r="D287" s="8">
        <f t="shared" si="52"/>
        <v>303192.52</v>
      </c>
      <c r="E287" s="8">
        <f t="shared" si="52"/>
        <v>140646.24</v>
      </c>
      <c r="F287" s="8">
        <f t="shared" si="52"/>
        <v>140646.24</v>
      </c>
    </row>
    <row r="288" spans="1:6" ht="31.05" x14ac:dyDescent="0.3">
      <c r="A288" s="1" t="s">
        <v>393</v>
      </c>
      <c r="B288" s="2" t="s">
        <v>48</v>
      </c>
      <c r="C288" s="3">
        <v>240</v>
      </c>
      <c r="D288" s="8">
        <v>303192.52</v>
      </c>
      <c r="E288" s="8">
        <v>140646.24</v>
      </c>
      <c r="F288" s="8">
        <v>140646.24</v>
      </c>
    </row>
    <row r="289" spans="1:6" s="9" customFormat="1" ht="62.05" x14ac:dyDescent="0.3">
      <c r="A289" s="4" t="s">
        <v>432</v>
      </c>
      <c r="B289" s="5" t="s">
        <v>49</v>
      </c>
      <c r="C289" s="6"/>
      <c r="D289" s="7">
        <f t="shared" ref="D289:F290" si="53">D290</f>
        <v>460000</v>
      </c>
      <c r="E289" s="7">
        <f t="shared" si="53"/>
        <v>237000</v>
      </c>
      <c r="F289" s="7">
        <f t="shared" si="53"/>
        <v>227000</v>
      </c>
    </row>
    <row r="290" spans="1:6" ht="49.85" customHeight="1" x14ac:dyDescent="0.3">
      <c r="A290" s="1" t="s">
        <v>390</v>
      </c>
      <c r="B290" s="2" t="s">
        <v>49</v>
      </c>
      <c r="C290" s="3">
        <v>100</v>
      </c>
      <c r="D290" s="8">
        <f t="shared" si="53"/>
        <v>460000</v>
      </c>
      <c r="E290" s="8">
        <f t="shared" si="53"/>
        <v>237000</v>
      </c>
      <c r="F290" s="8">
        <f t="shared" si="53"/>
        <v>227000</v>
      </c>
    </row>
    <row r="291" spans="1:6" x14ac:dyDescent="0.3">
      <c r="A291" s="1" t="s">
        <v>411</v>
      </c>
      <c r="B291" s="2" t="s">
        <v>49</v>
      </c>
      <c r="C291" s="3">
        <v>110</v>
      </c>
      <c r="D291" s="8">
        <f>200000+200000+60000</f>
        <v>460000</v>
      </c>
      <c r="E291" s="8">
        <f>100000+100000+37000</f>
        <v>237000</v>
      </c>
      <c r="F291" s="8">
        <f>100000+90000+37000</f>
        <v>227000</v>
      </c>
    </row>
    <row r="292" spans="1:6" s="9" customFormat="1" ht="31.75" customHeight="1" x14ac:dyDescent="0.3">
      <c r="A292" s="4" t="s">
        <v>516</v>
      </c>
      <c r="B292" s="5" t="s">
        <v>515</v>
      </c>
      <c r="C292" s="6"/>
      <c r="D292" s="7">
        <f t="shared" ref="D292:F296" si="54">D293</f>
        <v>3508666.66</v>
      </c>
      <c r="E292" s="7">
        <f t="shared" si="54"/>
        <v>0</v>
      </c>
      <c r="F292" s="7">
        <f t="shared" si="54"/>
        <v>0</v>
      </c>
    </row>
    <row r="293" spans="1:6" ht="31.05" x14ac:dyDescent="0.3">
      <c r="A293" s="1" t="s">
        <v>392</v>
      </c>
      <c r="B293" s="2" t="s">
        <v>515</v>
      </c>
      <c r="C293" s="3">
        <v>200</v>
      </c>
      <c r="D293" s="8">
        <f t="shared" si="54"/>
        <v>3508666.66</v>
      </c>
      <c r="E293" s="8">
        <f t="shared" si="54"/>
        <v>0</v>
      </c>
      <c r="F293" s="8">
        <f t="shared" si="54"/>
        <v>0</v>
      </c>
    </row>
    <row r="294" spans="1:6" ht="31.05" x14ac:dyDescent="0.3">
      <c r="A294" s="1" t="s">
        <v>393</v>
      </c>
      <c r="B294" s="2" t="s">
        <v>515</v>
      </c>
      <c r="C294" s="3">
        <v>240</v>
      </c>
      <c r="D294" s="8">
        <v>3508666.66</v>
      </c>
      <c r="E294" s="8">
        <v>0</v>
      </c>
      <c r="F294" s="8">
        <v>0</v>
      </c>
    </row>
    <row r="295" spans="1:6" s="9" customFormat="1" ht="31.75" customHeight="1" x14ac:dyDescent="0.3">
      <c r="A295" s="4" t="s">
        <v>517</v>
      </c>
      <c r="B295" s="5">
        <v>910074630</v>
      </c>
      <c r="C295" s="6"/>
      <c r="D295" s="7">
        <f t="shared" si="54"/>
        <v>4457989</v>
      </c>
      <c r="E295" s="7">
        <f t="shared" si="54"/>
        <v>0</v>
      </c>
      <c r="F295" s="7">
        <f t="shared" si="54"/>
        <v>0</v>
      </c>
    </row>
    <row r="296" spans="1:6" ht="31.05" x14ac:dyDescent="0.3">
      <c r="A296" s="1" t="s">
        <v>392</v>
      </c>
      <c r="B296" s="2">
        <v>910074630</v>
      </c>
      <c r="C296" s="3">
        <v>200</v>
      </c>
      <c r="D296" s="8">
        <f t="shared" si="54"/>
        <v>4457989</v>
      </c>
      <c r="E296" s="8">
        <f t="shared" si="54"/>
        <v>0</v>
      </c>
      <c r="F296" s="8">
        <f t="shared" si="54"/>
        <v>0</v>
      </c>
    </row>
    <row r="297" spans="1:6" ht="31.05" x14ac:dyDescent="0.3">
      <c r="A297" s="1" t="s">
        <v>393</v>
      </c>
      <c r="B297" s="2">
        <v>910074630</v>
      </c>
      <c r="C297" s="3">
        <v>240</v>
      </c>
      <c r="D297" s="8">
        <v>4457989</v>
      </c>
      <c r="E297" s="8">
        <v>0</v>
      </c>
      <c r="F297" s="8">
        <v>0</v>
      </c>
    </row>
    <row r="298" spans="1:6" s="9" customFormat="1" ht="31.05" x14ac:dyDescent="0.3">
      <c r="A298" s="4" t="s">
        <v>281</v>
      </c>
      <c r="B298" s="5" t="s">
        <v>50</v>
      </c>
      <c r="C298" s="6"/>
      <c r="D298" s="7">
        <f t="shared" ref="D298:F299" si="55">D299</f>
        <v>20000</v>
      </c>
      <c r="E298" s="7">
        <f t="shared" si="55"/>
        <v>20000</v>
      </c>
      <c r="F298" s="7">
        <f t="shared" si="55"/>
        <v>30000</v>
      </c>
    </row>
    <row r="299" spans="1:6" ht="31.05" x14ac:dyDescent="0.3">
      <c r="A299" s="1" t="s">
        <v>392</v>
      </c>
      <c r="B299" s="2" t="s">
        <v>50</v>
      </c>
      <c r="C299" s="3">
        <v>200</v>
      </c>
      <c r="D299" s="8">
        <f t="shared" si="55"/>
        <v>20000</v>
      </c>
      <c r="E299" s="8">
        <f t="shared" si="55"/>
        <v>20000</v>
      </c>
      <c r="F299" s="8">
        <f t="shared" si="55"/>
        <v>30000</v>
      </c>
    </row>
    <row r="300" spans="1:6" ht="31.05" x14ac:dyDescent="0.3">
      <c r="A300" s="1" t="s">
        <v>393</v>
      </c>
      <c r="B300" s="2" t="s">
        <v>50</v>
      </c>
      <c r="C300" s="3">
        <v>240</v>
      </c>
      <c r="D300" s="8">
        <v>20000</v>
      </c>
      <c r="E300" s="8">
        <v>20000</v>
      </c>
      <c r="F300" s="8">
        <v>30000</v>
      </c>
    </row>
    <row r="301" spans="1:6" s="9" customFormat="1" x14ac:dyDescent="0.3">
      <c r="A301" s="49" t="s">
        <v>261</v>
      </c>
      <c r="B301" s="5">
        <v>910100000</v>
      </c>
      <c r="C301" s="3"/>
      <c r="D301" s="7">
        <f>D302+D311+D314+D317</f>
        <v>64786960.989999995</v>
      </c>
      <c r="E301" s="7">
        <f>E302+E311+E314+E317</f>
        <v>69898764.570000008</v>
      </c>
      <c r="F301" s="7">
        <f>F302+F311+F314+F317</f>
        <v>73768856.402999997</v>
      </c>
    </row>
    <row r="302" spans="1:6" x14ac:dyDescent="0.3">
      <c r="A302" s="49" t="s">
        <v>265</v>
      </c>
      <c r="B302" s="5">
        <v>910180100</v>
      </c>
      <c r="C302" s="6"/>
      <c r="D302" s="7">
        <f>D303+D305+D307+D309</f>
        <v>5563866.2599999998</v>
      </c>
      <c r="E302" s="7">
        <f>E303+E305+E307+E309</f>
        <v>4635032.92</v>
      </c>
      <c r="F302" s="7">
        <f>F303+F305+F307+F309</f>
        <v>4635032.9230000004</v>
      </c>
    </row>
    <row r="303" spans="1:6" ht="52.2" customHeight="1" x14ac:dyDescent="0.3">
      <c r="A303" s="1" t="s">
        <v>390</v>
      </c>
      <c r="B303" s="2">
        <v>910180100</v>
      </c>
      <c r="C303" s="3">
        <v>100</v>
      </c>
      <c r="D303" s="8">
        <f>D304</f>
        <v>415000</v>
      </c>
      <c r="E303" s="8">
        <f>E304</f>
        <v>285000</v>
      </c>
      <c r="F303" s="8">
        <f>F304</f>
        <v>270000</v>
      </c>
    </row>
    <row r="304" spans="1:6" x14ac:dyDescent="0.3">
      <c r="A304" s="1" t="s">
        <v>411</v>
      </c>
      <c r="B304" s="2">
        <v>910180100</v>
      </c>
      <c r="C304" s="3" t="s">
        <v>412</v>
      </c>
      <c r="D304" s="8">
        <v>415000</v>
      </c>
      <c r="E304" s="8">
        <v>285000</v>
      </c>
      <c r="F304" s="8">
        <v>270000</v>
      </c>
    </row>
    <row r="305" spans="1:6" ht="31.05" x14ac:dyDescent="0.3">
      <c r="A305" s="1" t="s">
        <v>392</v>
      </c>
      <c r="B305" s="2">
        <v>910180100</v>
      </c>
      <c r="C305" s="3">
        <v>200</v>
      </c>
      <c r="D305" s="8">
        <f>D306</f>
        <v>4812966</v>
      </c>
      <c r="E305" s="8">
        <f>E306</f>
        <v>4016632.66</v>
      </c>
      <c r="F305" s="8">
        <f>F306</f>
        <v>4031632.6630000002</v>
      </c>
    </row>
    <row r="306" spans="1:6" ht="31.05" x14ac:dyDescent="0.3">
      <c r="A306" s="1" t="s">
        <v>393</v>
      </c>
      <c r="B306" s="2">
        <v>910180100</v>
      </c>
      <c r="C306" s="3">
        <v>240</v>
      </c>
      <c r="D306" s="8">
        <v>4812966</v>
      </c>
      <c r="E306" s="8">
        <v>4016632.66</v>
      </c>
      <c r="F306" s="8">
        <v>4031632.6630000002</v>
      </c>
    </row>
    <row r="307" spans="1:6" x14ac:dyDescent="0.3">
      <c r="A307" s="1" t="s">
        <v>396</v>
      </c>
      <c r="B307" s="2">
        <v>910180100</v>
      </c>
      <c r="C307" s="3">
        <v>300</v>
      </c>
      <c r="D307" s="8">
        <f>D308</f>
        <v>184800</v>
      </c>
      <c r="E307" s="8">
        <f>E308</f>
        <v>184800</v>
      </c>
      <c r="F307" s="8">
        <f>F308</f>
        <v>184800</v>
      </c>
    </row>
    <row r="308" spans="1:6" ht="31.05" x14ac:dyDescent="0.3">
      <c r="A308" s="1" t="s">
        <v>410</v>
      </c>
      <c r="B308" s="2">
        <v>910180100</v>
      </c>
      <c r="C308" s="3">
        <v>320</v>
      </c>
      <c r="D308" s="8">
        <v>184800</v>
      </c>
      <c r="E308" s="8">
        <v>184800</v>
      </c>
      <c r="F308" s="8">
        <v>184800</v>
      </c>
    </row>
    <row r="309" spans="1:6" x14ac:dyDescent="0.3">
      <c r="A309" s="1" t="s">
        <v>405</v>
      </c>
      <c r="B309" s="2">
        <v>910180100</v>
      </c>
      <c r="C309" s="3">
        <v>800</v>
      </c>
      <c r="D309" s="8">
        <f>D310</f>
        <v>151100.26</v>
      </c>
      <c r="E309" s="8">
        <v>148600.26</v>
      </c>
      <c r="F309" s="8">
        <v>148600.26</v>
      </c>
    </row>
    <row r="310" spans="1:6" x14ac:dyDescent="0.3">
      <c r="A310" s="1" t="s">
        <v>407</v>
      </c>
      <c r="B310" s="2">
        <v>910180100</v>
      </c>
      <c r="C310" s="3">
        <v>850</v>
      </c>
      <c r="D310" s="8">
        <v>151100.26</v>
      </c>
      <c r="E310" s="8">
        <v>147600.26</v>
      </c>
      <c r="F310" s="8">
        <v>147600.26</v>
      </c>
    </row>
    <row r="311" spans="1:6" ht="46.55" x14ac:dyDescent="0.3">
      <c r="A311" s="49" t="s">
        <v>348</v>
      </c>
      <c r="B311" s="5">
        <v>910180101</v>
      </c>
      <c r="C311" s="6"/>
      <c r="D311" s="7">
        <f t="shared" ref="D311:F312" si="56">D312</f>
        <v>44673000</v>
      </c>
      <c r="E311" s="7">
        <f t="shared" si="56"/>
        <v>50134525.130000003</v>
      </c>
      <c r="F311" s="7">
        <f t="shared" si="56"/>
        <v>53402340.700000003</v>
      </c>
    </row>
    <row r="312" spans="1:6" ht="51.65" customHeight="1" x14ac:dyDescent="0.3">
      <c r="A312" s="1" t="s">
        <v>390</v>
      </c>
      <c r="B312" s="2">
        <v>910180101</v>
      </c>
      <c r="C312" s="3">
        <v>100</v>
      </c>
      <c r="D312" s="8">
        <f t="shared" si="56"/>
        <v>44673000</v>
      </c>
      <c r="E312" s="8">
        <f t="shared" si="56"/>
        <v>50134525.130000003</v>
      </c>
      <c r="F312" s="8">
        <f t="shared" si="56"/>
        <v>53402340.700000003</v>
      </c>
    </row>
    <row r="313" spans="1:6" x14ac:dyDescent="0.3">
      <c r="A313" s="1" t="s">
        <v>411</v>
      </c>
      <c r="B313" s="2">
        <v>910180101</v>
      </c>
      <c r="C313" s="3" t="s">
        <v>412</v>
      </c>
      <c r="D313" s="8">
        <v>44673000</v>
      </c>
      <c r="E313" s="8">
        <v>50134525.130000003</v>
      </c>
      <c r="F313" s="8">
        <v>53402340.700000003</v>
      </c>
    </row>
    <row r="314" spans="1:6" ht="31.05" x14ac:dyDescent="0.3">
      <c r="A314" s="49" t="s">
        <v>303</v>
      </c>
      <c r="B314" s="5">
        <v>910180103</v>
      </c>
      <c r="C314" s="6"/>
      <c r="D314" s="7">
        <f t="shared" ref="D314:F315" si="57">D315</f>
        <v>14477794.73</v>
      </c>
      <c r="E314" s="7">
        <f t="shared" si="57"/>
        <v>15056906.52</v>
      </c>
      <c r="F314" s="7">
        <f t="shared" si="57"/>
        <v>15659182.779999999</v>
      </c>
    </row>
    <row r="315" spans="1:6" ht="31.05" x14ac:dyDescent="0.3">
      <c r="A315" s="1" t="s">
        <v>392</v>
      </c>
      <c r="B315" s="2">
        <v>910180103</v>
      </c>
      <c r="C315" s="3">
        <v>200</v>
      </c>
      <c r="D315" s="8">
        <f t="shared" si="57"/>
        <v>14477794.73</v>
      </c>
      <c r="E315" s="8">
        <f t="shared" si="57"/>
        <v>15056906.52</v>
      </c>
      <c r="F315" s="8">
        <f t="shared" si="57"/>
        <v>15659182.779999999</v>
      </c>
    </row>
    <row r="316" spans="1:6" ht="31.05" x14ac:dyDescent="0.3">
      <c r="A316" s="1" t="s">
        <v>393</v>
      </c>
      <c r="B316" s="2">
        <v>910180103</v>
      </c>
      <c r="C316" s="3">
        <v>240</v>
      </c>
      <c r="D316" s="8">
        <v>14477794.73</v>
      </c>
      <c r="E316" s="8">
        <v>15056906.52</v>
      </c>
      <c r="F316" s="8">
        <v>15659182.779999999</v>
      </c>
    </row>
    <row r="317" spans="1:6" ht="31.05" x14ac:dyDescent="0.3">
      <c r="A317" s="49" t="s">
        <v>299</v>
      </c>
      <c r="B317" s="5">
        <v>910180105</v>
      </c>
      <c r="C317" s="6"/>
      <c r="D317" s="7">
        <f t="shared" ref="D317:F318" si="58">D318</f>
        <v>72300</v>
      </c>
      <c r="E317" s="7">
        <f t="shared" si="58"/>
        <v>72300</v>
      </c>
      <c r="F317" s="7">
        <f t="shared" si="58"/>
        <v>72300</v>
      </c>
    </row>
    <row r="318" spans="1:6" x14ac:dyDescent="0.3">
      <c r="A318" s="1" t="s">
        <v>405</v>
      </c>
      <c r="B318" s="2">
        <v>910180105</v>
      </c>
      <c r="C318" s="3">
        <v>800</v>
      </c>
      <c r="D318" s="8">
        <f t="shared" si="58"/>
        <v>72300</v>
      </c>
      <c r="E318" s="8">
        <f t="shared" si="58"/>
        <v>72300</v>
      </c>
      <c r="F318" s="8">
        <f t="shared" si="58"/>
        <v>72300</v>
      </c>
    </row>
    <row r="319" spans="1:6" x14ac:dyDescent="0.3">
      <c r="A319" s="1" t="s">
        <v>407</v>
      </c>
      <c r="B319" s="2">
        <v>910180105</v>
      </c>
      <c r="C319" s="3">
        <v>850</v>
      </c>
      <c r="D319" s="8">
        <v>72300</v>
      </c>
      <c r="E319" s="8">
        <v>72300</v>
      </c>
      <c r="F319" s="8">
        <v>72300</v>
      </c>
    </row>
    <row r="320" spans="1:6" x14ac:dyDescent="0.3">
      <c r="A320" s="49" t="s">
        <v>222</v>
      </c>
      <c r="B320" s="5">
        <v>910200000</v>
      </c>
      <c r="C320" s="3"/>
      <c r="D320" s="7">
        <f>D321+D330+D333+D336</f>
        <v>16269615.470000003</v>
      </c>
      <c r="E320" s="7">
        <f>E321+E330+E333+E336</f>
        <v>17315405.420000002</v>
      </c>
      <c r="F320" s="7">
        <f>F321+F330+F333+F336</f>
        <v>18284224.699999999</v>
      </c>
    </row>
    <row r="321" spans="1:6" x14ac:dyDescent="0.3">
      <c r="A321" s="49" t="s">
        <v>265</v>
      </c>
      <c r="B321" s="5">
        <v>910280100</v>
      </c>
      <c r="C321" s="6"/>
      <c r="D321" s="7">
        <f>D322+D324+D326+D328</f>
        <v>1938241.05</v>
      </c>
      <c r="E321" s="7">
        <f>E322+E324+E326+E328</f>
        <v>1438706.21</v>
      </c>
      <c r="F321" s="7">
        <f>F322+F324+F326+F328</f>
        <v>1438703.21</v>
      </c>
    </row>
    <row r="322" spans="1:6" ht="48.2" customHeight="1" x14ac:dyDescent="0.3">
      <c r="A322" s="1" t="s">
        <v>390</v>
      </c>
      <c r="B322" s="2">
        <v>910280100</v>
      </c>
      <c r="C322" s="3">
        <v>100</v>
      </c>
      <c r="D322" s="8">
        <f>D323</f>
        <v>50000</v>
      </c>
      <c r="E322" s="8">
        <f>E323</f>
        <v>50000</v>
      </c>
      <c r="F322" s="8">
        <f>F323</f>
        <v>50000</v>
      </c>
    </row>
    <row r="323" spans="1:6" x14ac:dyDescent="0.3">
      <c r="A323" s="1" t="s">
        <v>411</v>
      </c>
      <c r="B323" s="2">
        <v>910280100</v>
      </c>
      <c r="C323" s="3" t="s">
        <v>412</v>
      </c>
      <c r="D323" s="8">
        <v>50000</v>
      </c>
      <c r="E323" s="8">
        <v>50000</v>
      </c>
      <c r="F323" s="8">
        <v>50000</v>
      </c>
    </row>
    <row r="324" spans="1:6" ht="31.05" x14ac:dyDescent="0.3">
      <c r="A324" s="1" t="s">
        <v>392</v>
      </c>
      <c r="B324" s="2">
        <v>910280100</v>
      </c>
      <c r="C324" s="3">
        <v>200</v>
      </c>
      <c r="D324" s="8">
        <f>D325</f>
        <v>1859241.05</v>
      </c>
      <c r="E324" s="8">
        <f>E325</f>
        <v>1359706.21</v>
      </c>
      <c r="F324" s="8">
        <f>F325</f>
        <v>1359703.21</v>
      </c>
    </row>
    <row r="325" spans="1:6" ht="31.05" x14ac:dyDescent="0.3">
      <c r="A325" s="1" t="s">
        <v>393</v>
      </c>
      <c r="B325" s="2">
        <v>910280100</v>
      </c>
      <c r="C325" s="3">
        <v>240</v>
      </c>
      <c r="D325" s="8">
        <v>1859241.05</v>
      </c>
      <c r="E325" s="8">
        <v>1359706.21</v>
      </c>
      <c r="F325" s="8">
        <v>1359703.21</v>
      </c>
    </row>
    <row r="326" spans="1:6" x14ac:dyDescent="0.3">
      <c r="A326" s="1" t="s">
        <v>396</v>
      </c>
      <c r="B326" s="2">
        <v>910280100</v>
      </c>
      <c r="C326" s="3">
        <v>300</v>
      </c>
      <c r="D326" s="8">
        <f>D327</f>
        <v>13200</v>
      </c>
      <c r="E326" s="8">
        <f>E327</f>
        <v>13200</v>
      </c>
      <c r="F326" s="8">
        <f>F327</f>
        <v>13200</v>
      </c>
    </row>
    <row r="327" spans="1:6" ht="31.05" x14ac:dyDescent="0.3">
      <c r="A327" s="1" t="s">
        <v>410</v>
      </c>
      <c r="B327" s="2">
        <v>910280100</v>
      </c>
      <c r="C327" s="3">
        <v>320</v>
      </c>
      <c r="D327" s="8">
        <v>13200</v>
      </c>
      <c r="E327" s="8">
        <v>13200</v>
      </c>
      <c r="F327" s="8">
        <v>13200</v>
      </c>
    </row>
    <row r="328" spans="1:6" x14ac:dyDescent="0.3">
      <c r="A328" s="1" t="s">
        <v>405</v>
      </c>
      <c r="B328" s="2">
        <v>910280100</v>
      </c>
      <c r="C328" s="3">
        <v>800</v>
      </c>
      <c r="D328" s="8">
        <f>D329</f>
        <v>15800</v>
      </c>
      <c r="E328" s="8">
        <f>E329</f>
        <v>15800</v>
      </c>
      <c r="F328" s="8">
        <f>F329</f>
        <v>15800</v>
      </c>
    </row>
    <row r="329" spans="1:6" x14ac:dyDescent="0.3">
      <c r="A329" s="1" t="s">
        <v>407</v>
      </c>
      <c r="B329" s="2">
        <v>910280100</v>
      </c>
      <c r="C329" s="3">
        <v>850</v>
      </c>
      <c r="D329" s="8">
        <v>15800</v>
      </c>
      <c r="E329" s="8">
        <v>15800</v>
      </c>
      <c r="F329" s="8">
        <v>15800</v>
      </c>
    </row>
    <row r="330" spans="1:6" ht="46.55" x14ac:dyDescent="0.3">
      <c r="A330" s="49" t="s">
        <v>348</v>
      </c>
      <c r="B330" s="5">
        <v>910280101</v>
      </c>
      <c r="C330" s="6"/>
      <c r="D330" s="7">
        <f t="shared" ref="D330:F331" si="59">D331</f>
        <v>11835457.050000001</v>
      </c>
      <c r="E330" s="7">
        <f t="shared" si="59"/>
        <v>13281789.789999999</v>
      </c>
      <c r="F330" s="7">
        <f t="shared" si="59"/>
        <v>14147179.689999999</v>
      </c>
    </row>
    <row r="331" spans="1:6" ht="48.2" customHeight="1" x14ac:dyDescent="0.3">
      <c r="A331" s="1" t="s">
        <v>390</v>
      </c>
      <c r="B331" s="2">
        <v>910280101</v>
      </c>
      <c r="C331" s="3">
        <v>100</v>
      </c>
      <c r="D331" s="8">
        <f t="shared" si="59"/>
        <v>11835457.050000001</v>
      </c>
      <c r="E331" s="8">
        <f t="shared" si="59"/>
        <v>13281789.789999999</v>
      </c>
      <c r="F331" s="8">
        <f t="shared" si="59"/>
        <v>14147179.689999999</v>
      </c>
    </row>
    <row r="332" spans="1:6" x14ac:dyDescent="0.3">
      <c r="A332" s="1" t="s">
        <v>411</v>
      </c>
      <c r="B332" s="2">
        <v>910280101</v>
      </c>
      <c r="C332" s="3" t="s">
        <v>412</v>
      </c>
      <c r="D332" s="8">
        <v>11835457.050000001</v>
      </c>
      <c r="E332" s="8">
        <v>13281789.789999999</v>
      </c>
      <c r="F332" s="8">
        <v>14147179.689999999</v>
      </c>
    </row>
    <row r="333" spans="1:6" ht="31.05" x14ac:dyDescent="0.3">
      <c r="A333" s="49" t="s">
        <v>303</v>
      </c>
      <c r="B333" s="5">
        <v>910280103</v>
      </c>
      <c r="C333" s="6"/>
      <c r="D333" s="7">
        <f t="shared" ref="D333:F334" si="60">D334</f>
        <v>2486817.37</v>
      </c>
      <c r="E333" s="7">
        <f t="shared" si="60"/>
        <v>2585809.42</v>
      </c>
      <c r="F333" s="7">
        <f t="shared" si="60"/>
        <v>2689241.8</v>
      </c>
    </row>
    <row r="334" spans="1:6" ht="31.05" x14ac:dyDescent="0.3">
      <c r="A334" s="1" t="s">
        <v>392</v>
      </c>
      <c r="B334" s="2">
        <v>910280103</v>
      </c>
      <c r="C334" s="3">
        <v>200</v>
      </c>
      <c r="D334" s="8">
        <f t="shared" si="60"/>
        <v>2486817.37</v>
      </c>
      <c r="E334" s="8">
        <f t="shared" si="60"/>
        <v>2585809.42</v>
      </c>
      <c r="F334" s="8">
        <f t="shared" si="60"/>
        <v>2689241.8</v>
      </c>
    </row>
    <row r="335" spans="1:6" ht="31.05" x14ac:dyDescent="0.3">
      <c r="A335" s="1" t="s">
        <v>393</v>
      </c>
      <c r="B335" s="2">
        <v>910280103</v>
      </c>
      <c r="C335" s="3">
        <v>240</v>
      </c>
      <c r="D335" s="8">
        <v>2486817.37</v>
      </c>
      <c r="E335" s="8">
        <v>2585809.42</v>
      </c>
      <c r="F335" s="8">
        <v>2689241.8</v>
      </c>
    </row>
    <row r="336" spans="1:6" ht="31.05" x14ac:dyDescent="0.3">
      <c r="A336" s="49" t="s">
        <v>299</v>
      </c>
      <c r="B336" s="5">
        <v>910280105</v>
      </c>
      <c r="C336" s="6"/>
      <c r="D336" s="7">
        <f t="shared" ref="D336:F337" si="61">D337</f>
        <v>9100</v>
      </c>
      <c r="E336" s="7">
        <f t="shared" si="61"/>
        <v>9100</v>
      </c>
      <c r="F336" s="7">
        <f t="shared" si="61"/>
        <v>9100</v>
      </c>
    </row>
    <row r="337" spans="1:6" x14ac:dyDescent="0.3">
      <c r="A337" s="1" t="s">
        <v>405</v>
      </c>
      <c r="B337" s="2">
        <v>910280105</v>
      </c>
      <c r="C337" s="3">
        <v>800</v>
      </c>
      <c r="D337" s="8">
        <f t="shared" si="61"/>
        <v>9100</v>
      </c>
      <c r="E337" s="8">
        <f t="shared" si="61"/>
        <v>9100</v>
      </c>
      <c r="F337" s="8">
        <f t="shared" si="61"/>
        <v>9100</v>
      </c>
    </row>
    <row r="338" spans="1:6" x14ac:dyDescent="0.3">
      <c r="A338" s="1" t="s">
        <v>407</v>
      </c>
      <c r="B338" s="2">
        <v>910280105</v>
      </c>
      <c r="C338" s="3">
        <v>850</v>
      </c>
      <c r="D338" s="8">
        <v>9100</v>
      </c>
      <c r="E338" s="8">
        <v>9100</v>
      </c>
      <c r="F338" s="8">
        <v>9100</v>
      </c>
    </row>
    <row r="339" spans="1:6" x14ac:dyDescent="0.3">
      <c r="A339" s="49" t="s">
        <v>226</v>
      </c>
      <c r="B339" s="5">
        <v>910300000</v>
      </c>
      <c r="C339" s="3"/>
      <c r="D339" s="7">
        <f>D340+D349+D352</f>
        <v>42442514.829999998</v>
      </c>
      <c r="E339" s="7">
        <f>E340+E349+E352</f>
        <v>47022128.269999996</v>
      </c>
      <c r="F339" s="7">
        <f>F340+F349+F352</f>
        <v>49927457.969999999</v>
      </c>
    </row>
    <row r="340" spans="1:6" x14ac:dyDescent="0.3">
      <c r="A340" s="49" t="s">
        <v>265</v>
      </c>
      <c r="B340" s="5">
        <v>910380100</v>
      </c>
      <c r="C340" s="6"/>
      <c r="D340" s="7">
        <f>D341+D343+D345+D347</f>
        <v>1457162.0699999998</v>
      </c>
      <c r="E340" s="7">
        <f>E341+E343+E345+E347</f>
        <v>1272162.0699999998</v>
      </c>
      <c r="F340" s="7">
        <f>F341+F343+F345+F347</f>
        <v>1272162.0699999998</v>
      </c>
    </row>
    <row r="341" spans="1:6" ht="48.75" customHeight="1" x14ac:dyDescent="0.3">
      <c r="A341" s="1" t="s">
        <v>390</v>
      </c>
      <c r="B341" s="2">
        <v>910380100</v>
      </c>
      <c r="C341" s="3">
        <v>100</v>
      </c>
      <c r="D341" s="8">
        <f>D342</f>
        <v>50000</v>
      </c>
      <c r="E341" s="8">
        <f>E342</f>
        <v>50000</v>
      </c>
      <c r="F341" s="8">
        <f>F342</f>
        <v>50000</v>
      </c>
    </row>
    <row r="342" spans="1:6" x14ac:dyDescent="0.3">
      <c r="A342" s="1" t="s">
        <v>411</v>
      </c>
      <c r="B342" s="2">
        <v>910380100</v>
      </c>
      <c r="C342" s="3" t="s">
        <v>412</v>
      </c>
      <c r="D342" s="8">
        <v>50000</v>
      </c>
      <c r="E342" s="8">
        <v>50000</v>
      </c>
      <c r="F342" s="8">
        <v>50000</v>
      </c>
    </row>
    <row r="343" spans="1:6" ht="31.05" x14ac:dyDescent="0.3">
      <c r="A343" s="1" t="s">
        <v>392</v>
      </c>
      <c r="B343" s="2">
        <v>910380100</v>
      </c>
      <c r="C343" s="3">
        <v>200</v>
      </c>
      <c r="D343" s="8">
        <f>D344</f>
        <v>982761.07</v>
      </c>
      <c r="E343" s="8">
        <f>E344</f>
        <v>797761.07</v>
      </c>
      <c r="F343" s="8">
        <f>F344</f>
        <v>797761.07</v>
      </c>
    </row>
    <row r="344" spans="1:6" ht="31.05" x14ac:dyDescent="0.3">
      <c r="A344" s="1" t="s">
        <v>393</v>
      </c>
      <c r="B344" s="2">
        <v>910380100</v>
      </c>
      <c r="C344" s="3">
        <v>240</v>
      </c>
      <c r="D344" s="8">
        <v>982761.07</v>
      </c>
      <c r="E344" s="8">
        <v>797761.07</v>
      </c>
      <c r="F344" s="8">
        <v>797761.07</v>
      </c>
    </row>
    <row r="345" spans="1:6" x14ac:dyDescent="0.3">
      <c r="A345" s="1" t="s">
        <v>396</v>
      </c>
      <c r="B345" s="2">
        <v>910380100</v>
      </c>
      <c r="C345" s="3">
        <v>300</v>
      </c>
      <c r="D345" s="8">
        <f>D346</f>
        <v>382800</v>
      </c>
      <c r="E345" s="8">
        <f>E346</f>
        <v>382800</v>
      </c>
      <c r="F345" s="8">
        <f>F346</f>
        <v>382800</v>
      </c>
    </row>
    <row r="346" spans="1:6" ht="31.05" x14ac:dyDescent="0.3">
      <c r="A346" s="1" t="s">
        <v>410</v>
      </c>
      <c r="B346" s="2">
        <v>910380100</v>
      </c>
      <c r="C346" s="3">
        <v>320</v>
      </c>
      <c r="D346" s="8">
        <v>382800</v>
      </c>
      <c r="E346" s="8">
        <v>382800</v>
      </c>
      <c r="F346" s="8">
        <v>382800</v>
      </c>
    </row>
    <row r="347" spans="1:6" x14ac:dyDescent="0.3">
      <c r="A347" s="1" t="s">
        <v>405</v>
      </c>
      <c r="B347" s="2">
        <v>910380100</v>
      </c>
      <c r="C347" s="3">
        <v>800</v>
      </c>
      <c r="D347" s="8">
        <f>D348</f>
        <v>41601</v>
      </c>
      <c r="E347" s="8">
        <f>E348</f>
        <v>41601</v>
      </c>
      <c r="F347" s="8">
        <f>F348</f>
        <v>41601</v>
      </c>
    </row>
    <row r="348" spans="1:6" x14ac:dyDescent="0.3">
      <c r="A348" s="1" t="s">
        <v>407</v>
      </c>
      <c r="B348" s="2">
        <v>910380100</v>
      </c>
      <c r="C348" s="3">
        <v>850</v>
      </c>
      <c r="D348" s="8">
        <v>41601</v>
      </c>
      <c r="E348" s="8">
        <v>41601</v>
      </c>
      <c r="F348" s="8">
        <v>41601</v>
      </c>
    </row>
    <row r="349" spans="1:6" ht="46.55" x14ac:dyDescent="0.3">
      <c r="A349" s="49" t="s">
        <v>348</v>
      </c>
      <c r="B349" s="5">
        <v>910380101</v>
      </c>
      <c r="C349" s="6"/>
      <c r="D349" s="7">
        <f t="shared" ref="D349:F350" si="62">D350</f>
        <v>37890441.969999999</v>
      </c>
      <c r="E349" s="7">
        <f t="shared" si="62"/>
        <v>42531658.979999997</v>
      </c>
      <c r="F349" s="7">
        <f t="shared" si="62"/>
        <v>45308656.390000001</v>
      </c>
    </row>
    <row r="350" spans="1:6" ht="48.75" customHeight="1" x14ac:dyDescent="0.3">
      <c r="A350" s="1" t="s">
        <v>390</v>
      </c>
      <c r="B350" s="2">
        <v>910380101</v>
      </c>
      <c r="C350" s="3">
        <v>100</v>
      </c>
      <c r="D350" s="8">
        <f t="shared" si="62"/>
        <v>37890441.969999999</v>
      </c>
      <c r="E350" s="8">
        <f t="shared" si="62"/>
        <v>42531658.979999997</v>
      </c>
      <c r="F350" s="8">
        <f t="shared" si="62"/>
        <v>45308656.390000001</v>
      </c>
    </row>
    <row r="351" spans="1:6" x14ac:dyDescent="0.3">
      <c r="A351" s="1" t="s">
        <v>411</v>
      </c>
      <c r="B351" s="2">
        <v>910380101</v>
      </c>
      <c r="C351" s="3" t="s">
        <v>412</v>
      </c>
      <c r="D351" s="8">
        <v>37890441.969999999</v>
      </c>
      <c r="E351" s="8">
        <v>42531658.979999997</v>
      </c>
      <c r="F351" s="8">
        <v>45308656.390000001</v>
      </c>
    </row>
    <row r="352" spans="1:6" ht="31.05" x14ac:dyDescent="0.3">
      <c r="A352" s="49" t="s">
        <v>303</v>
      </c>
      <c r="B352" s="5">
        <v>910380103</v>
      </c>
      <c r="C352" s="6"/>
      <c r="D352" s="7">
        <f t="shared" ref="D352:F353" si="63">D353</f>
        <v>3094910.79</v>
      </c>
      <c r="E352" s="7">
        <f t="shared" si="63"/>
        <v>3218307.22</v>
      </c>
      <c r="F352" s="7">
        <f t="shared" si="63"/>
        <v>3346639.51</v>
      </c>
    </row>
    <row r="353" spans="1:6" ht="31.05" x14ac:dyDescent="0.3">
      <c r="A353" s="1" t="s">
        <v>392</v>
      </c>
      <c r="B353" s="2">
        <v>910380103</v>
      </c>
      <c r="C353" s="3">
        <v>200</v>
      </c>
      <c r="D353" s="8">
        <f t="shared" si="63"/>
        <v>3094910.79</v>
      </c>
      <c r="E353" s="8">
        <f t="shared" si="63"/>
        <v>3218307.22</v>
      </c>
      <c r="F353" s="8">
        <f t="shared" si="63"/>
        <v>3346639.51</v>
      </c>
    </row>
    <row r="354" spans="1:6" ht="31.05" x14ac:dyDescent="0.3">
      <c r="A354" s="1" t="s">
        <v>393</v>
      </c>
      <c r="B354" s="2">
        <v>910380103</v>
      </c>
      <c r="C354" s="3">
        <v>240</v>
      </c>
      <c r="D354" s="8">
        <v>3094910.79</v>
      </c>
      <c r="E354" s="8">
        <v>3218307.22</v>
      </c>
      <c r="F354" s="8">
        <v>3346639.51</v>
      </c>
    </row>
    <row r="355" spans="1:6" ht="31.05" x14ac:dyDescent="0.3">
      <c r="A355" s="4" t="s">
        <v>446</v>
      </c>
      <c r="B355" s="5" t="s">
        <v>51</v>
      </c>
      <c r="C355" s="6"/>
      <c r="D355" s="7">
        <f>D356+D359+D362+D365</f>
        <v>15254762.59</v>
      </c>
      <c r="E355" s="7">
        <f t="shared" ref="E355:F355" si="64">E356+E359+E362+E365</f>
        <v>5687500</v>
      </c>
      <c r="F355" s="7">
        <f t="shared" si="64"/>
        <v>100000</v>
      </c>
    </row>
    <row r="356" spans="1:6" s="9" customFormat="1" ht="62.05" x14ac:dyDescent="0.3">
      <c r="A356" s="4" t="s">
        <v>371</v>
      </c>
      <c r="B356" s="5" t="s">
        <v>52</v>
      </c>
      <c r="C356" s="6"/>
      <c r="D356" s="7">
        <f t="shared" ref="D356:F360" si="65">D357</f>
        <v>0</v>
      </c>
      <c r="E356" s="7">
        <f t="shared" si="65"/>
        <v>5597500</v>
      </c>
      <c r="F356" s="7">
        <f t="shared" si="65"/>
        <v>0</v>
      </c>
    </row>
    <row r="357" spans="1:6" ht="31.05" x14ac:dyDescent="0.3">
      <c r="A357" s="1" t="s">
        <v>392</v>
      </c>
      <c r="B357" s="2" t="s">
        <v>52</v>
      </c>
      <c r="C357" s="3">
        <v>200</v>
      </c>
      <c r="D357" s="8">
        <f t="shared" si="65"/>
        <v>0</v>
      </c>
      <c r="E357" s="8">
        <f t="shared" si="65"/>
        <v>5597500</v>
      </c>
      <c r="F357" s="8">
        <f t="shared" si="65"/>
        <v>0</v>
      </c>
    </row>
    <row r="358" spans="1:6" ht="31.05" x14ac:dyDescent="0.3">
      <c r="A358" s="1" t="s">
        <v>393</v>
      </c>
      <c r="B358" s="2" t="s">
        <v>52</v>
      </c>
      <c r="C358" s="3">
        <v>240</v>
      </c>
      <c r="D358" s="8">
        <v>0</v>
      </c>
      <c r="E358" s="8">
        <v>5597500</v>
      </c>
      <c r="F358" s="8">
        <v>0</v>
      </c>
    </row>
    <row r="359" spans="1:6" s="9" customFormat="1" ht="19.399999999999999" customHeight="1" x14ac:dyDescent="0.3">
      <c r="A359" s="4" t="s">
        <v>500</v>
      </c>
      <c r="B359" s="5">
        <v>920084570</v>
      </c>
      <c r="C359" s="6"/>
      <c r="D359" s="7">
        <f t="shared" si="65"/>
        <v>15194762.59</v>
      </c>
      <c r="E359" s="7">
        <f t="shared" si="65"/>
        <v>0</v>
      </c>
      <c r="F359" s="7">
        <f t="shared" si="65"/>
        <v>0</v>
      </c>
    </row>
    <row r="360" spans="1:6" ht="31.05" x14ac:dyDescent="0.3">
      <c r="A360" s="1" t="s">
        <v>392</v>
      </c>
      <c r="B360" s="2">
        <v>920084570</v>
      </c>
      <c r="C360" s="3">
        <v>200</v>
      </c>
      <c r="D360" s="8">
        <f t="shared" si="65"/>
        <v>15194762.59</v>
      </c>
      <c r="E360" s="8">
        <f t="shared" si="65"/>
        <v>0</v>
      </c>
      <c r="F360" s="8">
        <f t="shared" si="65"/>
        <v>0</v>
      </c>
    </row>
    <row r="361" spans="1:6" ht="31.05" x14ac:dyDescent="0.3">
      <c r="A361" s="1" t="s">
        <v>393</v>
      </c>
      <c r="B361" s="2">
        <v>920084570</v>
      </c>
      <c r="C361" s="3">
        <v>240</v>
      </c>
      <c r="D361" s="8">
        <v>15194762.59</v>
      </c>
      <c r="E361" s="8">
        <v>0</v>
      </c>
      <c r="F361" s="8">
        <v>0</v>
      </c>
    </row>
    <row r="362" spans="1:6" s="9" customFormat="1" ht="31.05" x14ac:dyDescent="0.3">
      <c r="A362" s="4" t="s">
        <v>439</v>
      </c>
      <c r="B362" s="5" t="s">
        <v>53</v>
      </c>
      <c r="C362" s="6"/>
      <c r="D362" s="7">
        <f t="shared" ref="D362:F363" si="66">D363</f>
        <v>10000</v>
      </c>
      <c r="E362" s="7">
        <f t="shared" si="66"/>
        <v>40000</v>
      </c>
      <c r="F362" s="7">
        <f t="shared" si="66"/>
        <v>50000</v>
      </c>
    </row>
    <row r="363" spans="1:6" ht="31.05" x14ac:dyDescent="0.3">
      <c r="A363" s="1" t="s">
        <v>392</v>
      </c>
      <c r="B363" s="2" t="s">
        <v>53</v>
      </c>
      <c r="C363" s="3">
        <v>200</v>
      </c>
      <c r="D363" s="8">
        <f t="shared" si="66"/>
        <v>10000</v>
      </c>
      <c r="E363" s="8">
        <f t="shared" si="66"/>
        <v>40000</v>
      </c>
      <c r="F363" s="8">
        <f t="shared" si="66"/>
        <v>50000</v>
      </c>
    </row>
    <row r="364" spans="1:6" ht="31.05" x14ac:dyDescent="0.3">
      <c r="A364" s="1" t="s">
        <v>393</v>
      </c>
      <c r="B364" s="2" t="s">
        <v>53</v>
      </c>
      <c r="C364" s="3">
        <v>240</v>
      </c>
      <c r="D364" s="8">
        <v>10000</v>
      </c>
      <c r="E364" s="8">
        <v>40000</v>
      </c>
      <c r="F364" s="8">
        <v>50000</v>
      </c>
    </row>
    <row r="365" spans="1:6" s="9" customFormat="1" x14ac:dyDescent="0.3">
      <c r="A365" s="4" t="s">
        <v>264</v>
      </c>
      <c r="B365" s="5" t="s">
        <v>54</v>
      </c>
      <c r="C365" s="6"/>
      <c r="D365" s="7">
        <f t="shared" ref="D365:F366" si="67">D366</f>
        <v>50000</v>
      </c>
      <c r="E365" s="7">
        <f t="shared" si="67"/>
        <v>50000</v>
      </c>
      <c r="F365" s="7">
        <f t="shared" si="67"/>
        <v>50000</v>
      </c>
    </row>
    <row r="366" spans="1:6" ht="31.05" x14ac:dyDescent="0.3">
      <c r="A366" s="1" t="s">
        <v>392</v>
      </c>
      <c r="B366" s="2" t="s">
        <v>54</v>
      </c>
      <c r="C366" s="3">
        <v>200</v>
      </c>
      <c r="D366" s="8">
        <f t="shared" si="67"/>
        <v>50000</v>
      </c>
      <c r="E366" s="8">
        <f t="shared" si="67"/>
        <v>50000</v>
      </c>
      <c r="F366" s="8">
        <f t="shared" si="67"/>
        <v>50000</v>
      </c>
    </row>
    <row r="367" spans="1:6" ht="31.05" x14ac:dyDescent="0.3">
      <c r="A367" s="1" t="s">
        <v>393</v>
      </c>
      <c r="B367" s="2" t="s">
        <v>54</v>
      </c>
      <c r="C367" s="3">
        <v>240</v>
      </c>
      <c r="D367" s="8">
        <v>50000</v>
      </c>
      <c r="E367" s="8">
        <v>50000</v>
      </c>
      <c r="F367" s="8">
        <v>50000</v>
      </c>
    </row>
    <row r="368" spans="1:6" ht="46.55" x14ac:dyDescent="0.3">
      <c r="A368" s="4" t="s">
        <v>359</v>
      </c>
      <c r="B368" s="5" t="s">
        <v>55</v>
      </c>
      <c r="C368" s="6"/>
      <c r="D368" s="7">
        <f>D369+D372+D377</f>
        <v>3615000</v>
      </c>
      <c r="E368" s="7">
        <f t="shared" ref="E368:F368" si="68">E369+E372+E377</f>
        <v>138000</v>
      </c>
      <c r="F368" s="7">
        <f t="shared" si="68"/>
        <v>156000</v>
      </c>
    </row>
    <row r="369" spans="1:6" x14ac:dyDescent="0.3">
      <c r="A369" s="4" t="s">
        <v>493</v>
      </c>
      <c r="B369" s="5">
        <v>1000071400</v>
      </c>
      <c r="C369" s="6"/>
      <c r="D369" s="7">
        <f>D370</f>
        <v>2605000</v>
      </c>
      <c r="E369" s="7">
        <f t="shared" ref="E369:F370" si="69">E370</f>
        <v>0</v>
      </c>
      <c r="F369" s="7">
        <f t="shared" si="69"/>
        <v>0</v>
      </c>
    </row>
    <row r="370" spans="1:6" ht="31.05" x14ac:dyDescent="0.3">
      <c r="A370" s="1" t="s">
        <v>392</v>
      </c>
      <c r="B370" s="2">
        <v>1000071400</v>
      </c>
      <c r="C370" s="3">
        <v>200</v>
      </c>
      <c r="D370" s="8">
        <f>D371</f>
        <v>2605000</v>
      </c>
      <c r="E370" s="8">
        <f t="shared" si="69"/>
        <v>0</v>
      </c>
      <c r="F370" s="8">
        <f t="shared" si="69"/>
        <v>0</v>
      </c>
    </row>
    <row r="371" spans="1:6" ht="31.05" x14ac:dyDescent="0.3">
      <c r="A371" s="1" t="s">
        <v>393</v>
      </c>
      <c r="B371" s="2">
        <v>1000071400</v>
      </c>
      <c r="C371" s="3">
        <v>240</v>
      </c>
      <c r="D371" s="8">
        <v>2605000</v>
      </c>
      <c r="E371" s="8">
        <v>0</v>
      </c>
      <c r="F371" s="8">
        <v>0</v>
      </c>
    </row>
    <row r="372" spans="1:6" s="9" customFormat="1" ht="62.05" x14ac:dyDescent="0.3">
      <c r="A372" s="4" t="s">
        <v>375</v>
      </c>
      <c r="B372" s="5" t="s">
        <v>56</v>
      </c>
      <c r="C372" s="6"/>
      <c r="D372" s="7">
        <f>D375+D373</f>
        <v>220000</v>
      </c>
      <c r="E372" s="7">
        <f>E375</f>
        <v>138000</v>
      </c>
      <c r="F372" s="7">
        <f>F375</f>
        <v>156000</v>
      </c>
    </row>
    <row r="373" spans="1:6" ht="49.3" customHeight="1" x14ac:dyDescent="0.3">
      <c r="A373" s="1" t="s">
        <v>390</v>
      </c>
      <c r="B373" s="2" t="s">
        <v>56</v>
      </c>
      <c r="C373" s="3">
        <v>100</v>
      </c>
      <c r="D373" s="8">
        <f>D374</f>
        <v>23150</v>
      </c>
      <c r="E373" s="8">
        <f t="shared" ref="E373:F373" si="70">E374</f>
        <v>0</v>
      </c>
      <c r="F373" s="8">
        <f t="shared" si="70"/>
        <v>0</v>
      </c>
    </row>
    <row r="374" spans="1:6" ht="19" customHeight="1" x14ac:dyDescent="0.3">
      <c r="A374" s="1" t="s">
        <v>391</v>
      </c>
      <c r="B374" s="2" t="s">
        <v>56</v>
      </c>
      <c r="C374" s="3">
        <v>120</v>
      </c>
      <c r="D374" s="8">
        <v>23150</v>
      </c>
      <c r="E374" s="8">
        <v>0</v>
      </c>
      <c r="F374" s="8">
        <v>0</v>
      </c>
    </row>
    <row r="375" spans="1:6" ht="31.05" x14ac:dyDescent="0.3">
      <c r="A375" s="1" t="s">
        <v>392</v>
      </c>
      <c r="B375" s="2" t="s">
        <v>56</v>
      </c>
      <c r="C375" s="3">
        <v>200</v>
      </c>
      <c r="D375" s="8">
        <f t="shared" ref="D375:F375" si="71">D376</f>
        <v>196850</v>
      </c>
      <c r="E375" s="8">
        <f t="shared" si="71"/>
        <v>138000</v>
      </c>
      <c r="F375" s="8">
        <f t="shared" si="71"/>
        <v>156000</v>
      </c>
    </row>
    <row r="376" spans="1:6" ht="31.05" x14ac:dyDescent="0.3">
      <c r="A376" s="1" t="s">
        <v>393</v>
      </c>
      <c r="B376" s="2" t="s">
        <v>56</v>
      </c>
      <c r="C376" s="3">
        <v>240</v>
      </c>
      <c r="D376" s="8">
        <f>116850+80000</f>
        <v>196850</v>
      </c>
      <c r="E376" s="8">
        <v>138000</v>
      </c>
      <c r="F376" s="8">
        <v>156000</v>
      </c>
    </row>
    <row r="377" spans="1:6" s="9" customFormat="1" ht="32.15" customHeight="1" x14ac:dyDescent="0.3">
      <c r="A377" s="4" t="s">
        <v>602</v>
      </c>
      <c r="B377" s="5" t="s">
        <v>601</v>
      </c>
      <c r="C377" s="6"/>
      <c r="D377" s="7">
        <f t="shared" ref="D377:F378" si="72">D378</f>
        <v>790000</v>
      </c>
      <c r="E377" s="7">
        <f t="shared" si="72"/>
        <v>0</v>
      </c>
      <c r="F377" s="7">
        <f t="shared" si="72"/>
        <v>0</v>
      </c>
    </row>
    <row r="378" spans="1:6" ht="31.05" x14ac:dyDescent="0.3">
      <c r="A378" s="1" t="s">
        <v>427</v>
      </c>
      <c r="B378" s="2" t="s">
        <v>601</v>
      </c>
      <c r="C378" s="3">
        <v>400</v>
      </c>
      <c r="D378" s="8">
        <f t="shared" si="72"/>
        <v>790000</v>
      </c>
      <c r="E378" s="8">
        <f t="shared" si="72"/>
        <v>0</v>
      </c>
      <c r="F378" s="8">
        <f t="shared" si="72"/>
        <v>0</v>
      </c>
    </row>
    <row r="379" spans="1:6" x14ac:dyDescent="0.3">
      <c r="A379" s="1" t="s">
        <v>428</v>
      </c>
      <c r="B379" s="2" t="s">
        <v>601</v>
      </c>
      <c r="C379" s="3">
        <v>410</v>
      </c>
      <c r="D379" s="8">
        <v>790000</v>
      </c>
      <c r="E379" s="8">
        <v>0</v>
      </c>
      <c r="F379" s="8">
        <v>0</v>
      </c>
    </row>
    <row r="380" spans="1:6" ht="46.55" x14ac:dyDescent="0.3">
      <c r="A380" s="4" t="s">
        <v>350</v>
      </c>
      <c r="B380" s="5" t="s">
        <v>57</v>
      </c>
      <c r="C380" s="6"/>
      <c r="D380" s="7">
        <f>D381+D384+D387+D390+D393+D396+D399+D402+D405+D408+D411+D413+D414+D417+D420+D423+D426</f>
        <v>10177078.170000002</v>
      </c>
      <c r="E380" s="7">
        <f t="shared" ref="E380:F380" si="73">E387+E390+E393+E396+E399+E402+E405+E408+E411+E414+E417+E420+E423+E426</f>
        <v>5692163.2799999993</v>
      </c>
      <c r="F380" s="7">
        <f t="shared" si="73"/>
        <v>6079869.8100000005</v>
      </c>
    </row>
    <row r="381" spans="1:6" x14ac:dyDescent="0.3">
      <c r="A381" s="4" t="s">
        <v>493</v>
      </c>
      <c r="B381" s="5">
        <v>1200071400</v>
      </c>
      <c r="C381" s="6"/>
      <c r="D381" s="7">
        <f>D382</f>
        <v>1135698</v>
      </c>
      <c r="E381" s="7">
        <f t="shared" ref="E381:F382" si="74">E382</f>
        <v>0</v>
      </c>
      <c r="F381" s="7">
        <f t="shared" si="74"/>
        <v>0</v>
      </c>
    </row>
    <row r="382" spans="1:6" ht="31.05" x14ac:dyDescent="0.3">
      <c r="A382" s="1" t="s">
        <v>392</v>
      </c>
      <c r="B382" s="2">
        <v>1200071400</v>
      </c>
      <c r="C382" s="3">
        <v>200</v>
      </c>
      <c r="D382" s="8">
        <f>D383</f>
        <v>1135698</v>
      </c>
      <c r="E382" s="8">
        <f t="shared" si="74"/>
        <v>0</v>
      </c>
      <c r="F382" s="8">
        <f t="shared" si="74"/>
        <v>0</v>
      </c>
    </row>
    <row r="383" spans="1:6" ht="31.05" x14ac:dyDescent="0.3">
      <c r="A383" s="1" t="s">
        <v>393</v>
      </c>
      <c r="B383" s="2">
        <v>1200071400</v>
      </c>
      <c r="C383" s="3">
        <v>240</v>
      </c>
      <c r="D383" s="8">
        <v>1135698</v>
      </c>
      <c r="E383" s="8">
        <v>0</v>
      </c>
      <c r="F383" s="8">
        <v>0</v>
      </c>
    </row>
    <row r="384" spans="1:6" s="9" customFormat="1" ht="32.15" customHeight="1" x14ac:dyDescent="0.3">
      <c r="A384" s="4" t="s">
        <v>599</v>
      </c>
      <c r="B384" s="5" t="s">
        <v>600</v>
      </c>
      <c r="C384" s="6"/>
      <c r="D384" s="7">
        <f>D385</f>
        <v>3378032.39</v>
      </c>
      <c r="E384" s="7">
        <f t="shared" ref="E384:F384" si="75">E385</f>
        <v>0</v>
      </c>
      <c r="F384" s="7">
        <f t="shared" si="75"/>
        <v>0</v>
      </c>
    </row>
    <row r="385" spans="1:6" ht="31.05" x14ac:dyDescent="0.3">
      <c r="A385" s="1" t="s">
        <v>392</v>
      </c>
      <c r="B385" s="2" t="s">
        <v>600</v>
      </c>
      <c r="C385" s="3">
        <v>200</v>
      </c>
      <c r="D385" s="8">
        <f>D386</f>
        <v>3378032.39</v>
      </c>
      <c r="E385" s="8">
        <v>0</v>
      </c>
      <c r="F385" s="8">
        <v>0</v>
      </c>
    </row>
    <row r="386" spans="1:6" ht="31.05" x14ac:dyDescent="0.3">
      <c r="A386" s="1" t="s">
        <v>393</v>
      </c>
      <c r="B386" s="2" t="s">
        <v>600</v>
      </c>
      <c r="C386" s="3">
        <v>240</v>
      </c>
      <c r="D386" s="8">
        <v>3378032.39</v>
      </c>
      <c r="E386" s="8">
        <v>0</v>
      </c>
      <c r="F386" s="8">
        <v>0</v>
      </c>
    </row>
    <row r="387" spans="1:6" s="9" customFormat="1" x14ac:dyDescent="0.3">
      <c r="A387" s="4" t="s">
        <v>224</v>
      </c>
      <c r="B387" s="5" t="s">
        <v>58</v>
      </c>
      <c r="C387" s="6"/>
      <c r="D387" s="7">
        <f t="shared" ref="D387:F388" si="76">D388</f>
        <v>0</v>
      </c>
      <c r="E387" s="7">
        <f t="shared" si="76"/>
        <v>100000</v>
      </c>
      <c r="F387" s="7">
        <f t="shared" si="76"/>
        <v>100000</v>
      </c>
    </row>
    <row r="388" spans="1:6" ht="31.05" x14ac:dyDescent="0.3">
      <c r="A388" s="1" t="s">
        <v>392</v>
      </c>
      <c r="B388" s="2" t="s">
        <v>58</v>
      </c>
      <c r="C388" s="3">
        <v>200</v>
      </c>
      <c r="D388" s="8">
        <f t="shared" si="76"/>
        <v>0</v>
      </c>
      <c r="E388" s="8">
        <f t="shared" si="76"/>
        <v>100000</v>
      </c>
      <c r="F388" s="8">
        <f t="shared" si="76"/>
        <v>100000</v>
      </c>
    </row>
    <row r="389" spans="1:6" ht="31.05" x14ac:dyDescent="0.3">
      <c r="A389" s="1" t="s">
        <v>393</v>
      </c>
      <c r="B389" s="2" t="s">
        <v>58</v>
      </c>
      <c r="C389" s="3">
        <v>240</v>
      </c>
      <c r="D389" s="8">
        <v>0</v>
      </c>
      <c r="E389" s="8">
        <v>100000</v>
      </c>
      <c r="F389" s="8">
        <v>100000</v>
      </c>
    </row>
    <row r="390" spans="1:6" s="9" customFormat="1" ht="31.05" x14ac:dyDescent="0.3">
      <c r="A390" s="4" t="s">
        <v>287</v>
      </c>
      <c r="B390" s="5" t="s">
        <v>59</v>
      </c>
      <c r="C390" s="6"/>
      <c r="D390" s="7">
        <f t="shared" ref="D390:F391" si="77">D391</f>
        <v>0</v>
      </c>
      <c r="E390" s="7">
        <f t="shared" si="77"/>
        <v>100000</v>
      </c>
      <c r="F390" s="7">
        <f t="shared" si="77"/>
        <v>100000</v>
      </c>
    </row>
    <row r="391" spans="1:6" ht="31.05" x14ac:dyDescent="0.3">
      <c r="A391" s="1" t="s">
        <v>392</v>
      </c>
      <c r="B391" s="2" t="s">
        <v>59</v>
      </c>
      <c r="C391" s="3">
        <v>200</v>
      </c>
      <c r="D391" s="8">
        <f t="shared" si="77"/>
        <v>0</v>
      </c>
      <c r="E391" s="8">
        <f t="shared" si="77"/>
        <v>100000</v>
      </c>
      <c r="F391" s="8">
        <f t="shared" si="77"/>
        <v>100000</v>
      </c>
    </row>
    <row r="392" spans="1:6" ht="31.05" x14ac:dyDescent="0.3">
      <c r="A392" s="1" t="s">
        <v>393</v>
      </c>
      <c r="B392" s="2" t="s">
        <v>59</v>
      </c>
      <c r="C392" s="3">
        <v>240</v>
      </c>
      <c r="D392" s="8">
        <v>0</v>
      </c>
      <c r="E392" s="8">
        <v>100000</v>
      </c>
      <c r="F392" s="8">
        <v>100000</v>
      </c>
    </row>
    <row r="393" spans="1:6" s="9" customFormat="1" x14ac:dyDescent="0.3">
      <c r="A393" s="4" t="s">
        <v>250</v>
      </c>
      <c r="B393" s="5" t="s">
        <v>60</v>
      </c>
      <c r="C393" s="6"/>
      <c r="D393" s="7">
        <f t="shared" ref="D393:F394" si="78">D394</f>
        <v>0</v>
      </c>
      <c r="E393" s="7">
        <f t="shared" si="78"/>
        <v>100000</v>
      </c>
      <c r="F393" s="7">
        <f t="shared" si="78"/>
        <v>100000</v>
      </c>
    </row>
    <row r="394" spans="1:6" ht="31.05" x14ac:dyDescent="0.3">
      <c r="A394" s="1" t="s">
        <v>392</v>
      </c>
      <c r="B394" s="2" t="s">
        <v>60</v>
      </c>
      <c r="C394" s="3">
        <v>200</v>
      </c>
      <c r="D394" s="8">
        <f t="shared" si="78"/>
        <v>0</v>
      </c>
      <c r="E394" s="8">
        <f t="shared" si="78"/>
        <v>100000</v>
      </c>
      <c r="F394" s="8">
        <f t="shared" si="78"/>
        <v>100000</v>
      </c>
    </row>
    <row r="395" spans="1:6" ht="31.05" x14ac:dyDescent="0.3">
      <c r="A395" s="1" t="s">
        <v>393</v>
      </c>
      <c r="B395" s="2" t="s">
        <v>60</v>
      </c>
      <c r="C395" s="3">
        <v>240</v>
      </c>
      <c r="D395" s="8">
        <v>0</v>
      </c>
      <c r="E395" s="8">
        <v>100000</v>
      </c>
      <c r="F395" s="8">
        <v>100000</v>
      </c>
    </row>
    <row r="396" spans="1:6" s="9" customFormat="1" ht="31.05" x14ac:dyDescent="0.3">
      <c r="A396" s="4" t="s">
        <v>315</v>
      </c>
      <c r="B396" s="5" t="s">
        <v>61</v>
      </c>
      <c r="C396" s="6"/>
      <c r="D396" s="7">
        <f t="shared" ref="D396:F397" si="79">D397</f>
        <v>50000</v>
      </c>
      <c r="E396" s="7">
        <f t="shared" si="79"/>
        <v>76000</v>
      </c>
      <c r="F396" s="7">
        <f t="shared" si="79"/>
        <v>76000</v>
      </c>
    </row>
    <row r="397" spans="1:6" ht="31.05" x14ac:dyDescent="0.3">
      <c r="A397" s="1" t="s">
        <v>392</v>
      </c>
      <c r="B397" s="2" t="s">
        <v>61</v>
      </c>
      <c r="C397" s="3">
        <v>200</v>
      </c>
      <c r="D397" s="8">
        <f t="shared" si="79"/>
        <v>50000</v>
      </c>
      <c r="E397" s="8">
        <f t="shared" si="79"/>
        <v>76000</v>
      </c>
      <c r="F397" s="8">
        <f t="shared" si="79"/>
        <v>76000</v>
      </c>
    </row>
    <row r="398" spans="1:6" ht="31.05" x14ac:dyDescent="0.3">
      <c r="A398" s="1" t="s">
        <v>393</v>
      </c>
      <c r="B398" s="2" t="s">
        <v>61</v>
      </c>
      <c r="C398" s="3">
        <v>240</v>
      </c>
      <c r="D398" s="8">
        <v>50000</v>
      </c>
      <c r="E398" s="8">
        <v>76000</v>
      </c>
      <c r="F398" s="8">
        <v>76000</v>
      </c>
    </row>
    <row r="399" spans="1:6" s="9" customFormat="1" x14ac:dyDescent="0.3">
      <c r="A399" s="4" t="s">
        <v>227</v>
      </c>
      <c r="B399" s="5" t="s">
        <v>62</v>
      </c>
      <c r="C399" s="6"/>
      <c r="D399" s="7">
        <f t="shared" ref="D399:F400" si="80">D400</f>
        <v>338347.78</v>
      </c>
      <c r="E399" s="7">
        <f t="shared" si="80"/>
        <v>250000</v>
      </c>
      <c r="F399" s="7">
        <f t="shared" si="80"/>
        <v>250000</v>
      </c>
    </row>
    <row r="400" spans="1:6" ht="31.05" x14ac:dyDescent="0.3">
      <c r="A400" s="1" t="s">
        <v>392</v>
      </c>
      <c r="B400" s="2" t="s">
        <v>62</v>
      </c>
      <c r="C400" s="3">
        <v>200</v>
      </c>
      <c r="D400" s="8">
        <f t="shared" si="80"/>
        <v>338347.78</v>
      </c>
      <c r="E400" s="8">
        <f t="shared" si="80"/>
        <v>250000</v>
      </c>
      <c r="F400" s="8">
        <f t="shared" si="80"/>
        <v>250000</v>
      </c>
    </row>
    <row r="401" spans="1:6" ht="31.05" x14ac:dyDescent="0.3">
      <c r="A401" s="1" t="s">
        <v>393</v>
      </c>
      <c r="B401" s="2" t="s">
        <v>62</v>
      </c>
      <c r="C401" s="3">
        <v>240</v>
      </c>
      <c r="D401" s="8">
        <f>188347.78+50000+50000+50000</f>
        <v>338347.78</v>
      </c>
      <c r="E401" s="8">
        <f>62500+62500+62500+62500</f>
        <v>250000</v>
      </c>
      <c r="F401" s="8">
        <f>62500+62500+62500+62500</f>
        <v>250000</v>
      </c>
    </row>
    <row r="402" spans="1:6" s="9" customFormat="1" x14ac:dyDescent="0.3">
      <c r="A402" s="4" t="s">
        <v>238</v>
      </c>
      <c r="B402" s="5" t="s">
        <v>63</v>
      </c>
      <c r="C402" s="6"/>
      <c r="D402" s="7">
        <f t="shared" ref="D402:F403" si="81">D403</f>
        <v>3400000</v>
      </c>
      <c r="E402" s="7">
        <f t="shared" si="81"/>
        <v>3455163.28</v>
      </c>
      <c r="F402" s="7">
        <f t="shared" si="81"/>
        <v>3593369.81</v>
      </c>
    </row>
    <row r="403" spans="1:6" ht="31.05" x14ac:dyDescent="0.3">
      <c r="A403" s="1" t="s">
        <v>392</v>
      </c>
      <c r="B403" s="2" t="s">
        <v>63</v>
      </c>
      <c r="C403" s="3">
        <v>200</v>
      </c>
      <c r="D403" s="8">
        <f t="shared" si="81"/>
        <v>3400000</v>
      </c>
      <c r="E403" s="8">
        <f t="shared" si="81"/>
        <v>3455163.28</v>
      </c>
      <c r="F403" s="8">
        <f t="shared" si="81"/>
        <v>3593369.81</v>
      </c>
    </row>
    <row r="404" spans="1:6" ht="31.05" x14ac:dyDescent="0.3">
      <c r="A404" s="1" t="s">
        <v>393</v>
      </c>
      <c r="B404" s="2" t="s">
        <v>63</v>
      </c>
      <c r="C404" s="3">
        <v>240</v>
      </c>
      <c r="D404" s="8">
        <v>3400000</v>
      </c>
      <c r="E404" s="8">
        <v>3455163.28</v>
      </c>
      <c r="F404" s="8">
        <v>3593369.81</v>
      </c>
    </row>
    <row r="405" spans="1:6" s="9" customFormat="1" x14ac:dyDescent="0.3">
      <c r="A405" s="4" t="s">
        <v>253</v>
      </c>
      <c r="B405" s="5" t="s">
        <v>64</v>
      </c>
      <c r="C405" s="6"/>
      <c r="D405" s="7">
        <f t="shared" ref="D405:F406" si="82">D406</f>
        <v>195305</v>
      </c>
      <c r="E405" s="7">
        <f t="shared" si="82"/>
        <v>150000</v>
      </c>
      <c r="F405" s="7">
        <f t="shared" si="82"/>
        <v>150000</v>
      </c>
    </row>
    <row r="406" spans="1:6" ht="31.05" x14ac:dyDescent="0.3">
      <c r="A406" s="1" t="s">
        <v>392</v>
      </c>
      <c r="B406" s="2" t="s">
        <v>64</v>
      </c>
      <c r="C406" s="3">
        <v>200</v>
      </c>
      <c r="D406" s="8">
        <f t="shared" si="82"/>
        <v>195305</v>
      </c>
      <c r="E406" s="8">
        <f t="shared" si="82"/>
        <v>150000</v>
      </c>
      <c r="F406" s="8">
        <f t="shared" si="82"/>
        <v>150000</v>
      </c>
    </row>
    <row r="407" spans="1:6" ht="31.05" x14ac:dyDescent="0.3">
      <c r="A407" s="1" t="s">
        <v>393</v>
      </c>
      <c r="B407" s="2" t="s">
        <v>64</v>
      </c>
      <c r="C407" s="3">
        <v>240</v>
      </c>
      <c r="D407" s="8">
        <v>195305</v>
      </c>
      <c r="E407" s="8">
        <f>37500+37500+37500+37500</f>
        <v>150000</v>
      </c>
      <c r="F407" s="8">
        <f>37500+37500+37500+37500</f>
        <v>150000</v>
      </c>
    </row>
    <row r="408" spans="1:6" s="9" customFormat="1" x14ac:dyDescent="0.3">
      <c r="A408" s="4" t="s">
        <v>413</v>
      </c>
      <c r="B408" s="5" t="s">
        <v>65</v>
      </c>
      <c r="C408" s="6"/>
      <c r="D408" s="7">
        <f t="shared" ref="D408:F409" si="83">D409</f>
        <v>50000</v>
      </c>
      <c r="E408" s="7">
        <f t="shared" si="83"/>
        <v>150000</v>
      </c>
      <c r="F408" s="7">
        <f t="shared" si="83"/>
        <v>250000</v>
      </c>
    </row>
    <row r="409" spans="1:6" ht="31.05" x14ac:dyDescent="0.3">
      <c r="A409" s="1" t="s">
        <v>392</v>
      </c>
      <c r="B409" s="2" t="s">
        <v>65</v>
      </c>
      <c r="C409" s="3">
        <v>200</v>
      </c>
      <c r="D409" s="8">
        <f t="shared" si="83"/>
        <v>50000</v>
      </c>
      <c r="E409" s="8">
        <f t="shared" si="83"/>
        <v>150000</v>
      </c>
      <c r="F409" s="8">
        <f t="shared" si="83"/>
        <v>250000</v>
      </c>
    </row>
    <row r="410" spans="1:6" ht="31.05" x14ac:dyDescent="0.3">
      <c r="A410" s="1" t="s">
        <v>393</v>
      </c>
      <c r="B410" s="2" t="s">
        <v>65</v>
      </c>
      <c r="C410" s="3">
        <v>240</v>
      </c>
      <c r="D410" s="8">
        <f>25000+25000</f>
        <v>50000</v>
      </c>
      <c r="E410" s="8">
        <f>37500+37500+37500+37500</f>
        <v>150000</v>
      </c>
      <c r="F410" s="8">
        <f>62500+62500+62500+62500</f>
        <v>250000</v>
      </c>
    </row>
    <row r="411" spans="1:6" s="9" customFormat="1" x14ac:dyDescent="0.3">
      <c r="A411" s="4" t="s">
        <v>433</v>
      </c>
      <c r="B411" s="5">
        <v>1200082840</v>
      </c>
      <c r="C411" s="6"/>
      <c r="D411" s="7">
        <f t="shared" ref="D411:D412" si="84">D412</f>
        <v>0</v>
      </c>
      <c r="E411" s="7">
        <f t="shared" ref="E411:E412" si="85">E412</f>
        <v>50000</v>
      </c>
      <c r="F411" s="7">
        <f t="shared" ref="F411:F412" si="86">F412</f>
        <v>50000</v>
      </c>
    </row>
    <row r="412" spans="1:6" ht="31.05" x14ac:dyDescent="0.3">
      <c r="A412" s="1" t="s">
        <v>392</v>
      </c>
      <c r="B412" s="2">
        <v>1200082840</v>
      </c>
      <c r="C412" s="3">
        <v>200</v>
      </c>
      <c r="D412" s="8">
        <f t="shared" si="84"/>
        <v>0</v>
      </c>
      <c r="E412" s="8">
        <f t="shared" si="85"/>
        <v>50000</v>
      </c>
      <c r="F412" s="8">
        <f t="shared" si="86"/>
        <v>50000</v>
      </c>
    </row>
    <row r="413" spans="1:6" ht="31.05" x14ac:dyDescent="0.3">
      <c r="A413" s="1" t="s">
        <v>393</v>
      </c>
      <c r="B413" s="2">
        <v>1200082840</v>
      </c>
      <c r="C413" s="3">
        <v>240</v>
      </c>
      <c r="D413" s="8">
        <v>0</v>
      </c>
      <c r="E413" s="8">
        <v>50000</v>
      </c>
      <c r="F413" s="8">
        <v>50000</v>
      </c>
    </row>
    <row r="414" spans="1:6" s="9" customFormat="1" x14ac:dyDescent="0.3">
      <c r="A414" s="4" t="s">
        <v>221</v>
      </c>
      <c r="B414" s="5" t="s">
        <v>66</v>
      </c>
      <c r="C414" s="6"/>
      <c r="D414" s="7">
        <f t="shared" ref="D414:F415" si="87">D415</f>
        <v>300000</v>
      </c>
      <c r="E414" s="7">
        <f t="shared" si="87"/>
        <v>150000</v>
      </c>
      <c r="F414" s="7">
        <f t="shared" si="87"/>
        <v>250000</v>
      </c>
    </row>
    <row r="415" spans="1:6" ht="31.05" x14ac:dyDescent="0.3">
      <c r="A415" s="1" t="s">
        <v>392</v>
      </c>
      <c r="B415" s="2" t="s">
        <v>66</v>
      </c>
      <c r="C415" s="3">
        <v>200</v>
      </c>
      <c r="D415" s="8">
        <f t="shared" si="87"/>
        <v>300000</v>
      </c>
      <c r="E415" s="8">
        <f t="shared" si="87"/>
        <v>150000</v>
      </c>
      <c r="F415" s="8">
        <f t="shared" si="87"/>
        <v>250000</v>
      </c>
    </row>
    <row r="416" spans="1:6" ht="31.05" x14ac:dyDescent="0.3">
      <c r="A416" s="1" t="s">
        <v>393</v>
      </c>
      <c r="B416" s="2" t="s">
        <v>66</v>
      </c>
      <c r="C416" s="3">
        <v>240</v>
      </c>
      <c r="D416" s="8">
        <v>300000</v>
      </c>
      <c r="E416" s="8">
        <f>37500+37500+37500+37500</f>
        <v>150000</v>
      </c>
      <c r="F416" s="8">
        <f>62500+62500+62500+62500</f>
        <v>250000</v>
      </c>
    </row>
    <row r="417" spans="1:6" s="9" customFormat="1" x14ac:dyDescent="0.3">
      <c r="A417" s="4" t="s">
        <v>434</v>
      </c>
      <c r="B417" s="5">
        <v>1200082860</v>
      </c>
      <c r="C417" s="6"/>
      <c r="D417" s="7">
        <f t="shared" ref="D417:D418" si="88">D418</f>
        <v>0</v>
      </c>
      <c r="E417" s="7">
        <f t="shared" ref="E417:E418" si="89">E418</f>
        <v>50000</v>
      </c>
      <c r="F417" s="7">
        <f t="shared" ref="F417:F418" si="90">F418</f>
        <v>50000</v>
      </c>
    </row>
    <row r="418" spans="1:6" ht="31.05" x14ac:dyDescent="0.3">
      <c r="A418" s="1" t="s">
        <v>392</v>
      </c>
      <c r="B418" s="2">
        <v>1200082860</v>
      </c>
      <c r="C418" s="3">
        <v>200</v>
      </c>
      <c r="D418" s="8">
        <f t="shared" si="88"/>
        <v>0</v>
      </c>
      <c r="E418" s="8">
        <f t="shared" si="89"/>
        <v>50000</v>
      </c>
      <c r="F418" s="8">
        <f t="shared" si="90"/>
        <v>50000</v>
      </c>
    </row>
    <row r="419" spans="1:6" ht="31.05" x14ac:dyDescent="0.3">
      <c r="A419" s="1" t="s">
        <v>393</v>
      </c>
      <c r="B419" s="2">
        <v>1200082860</v>
      </c>
      <c r="C419" s="3">
        <v>240</v>
      </c>
      <c r="D419" s="8">
        <v>0</v>
      </c>
      <c r="E419" s="8">
        <f>12500+12500+12500+12500</f>
        <v>50000</v>
      </c>
      <c r="F419" s="8">
        <f>12500+12500+12500+12500</f>
        <v>50000</v>
      </c>
    </row>
    <row r="420" spans="1:6" s="9" customFormat="1" x14ac:dyDescent="0.3">
      <c r="A420" s="4" t="s">
        <v>440</v>
      </c>
      <c r="B420" s="5" t="s">
        <v>67</v>
      </c>
      <c r="C420" s="6"/>
      <c r="D420" s="7">
        <f t="shared" ref="D420:F421" si="91">D421</f>
        <v>50000</v>
      </c>
      <c r="E420" s="7">
        <f t="shared" si="91"/>
        <v>50000</v>
      </c>
      <c r="F420" s="7">
        <f t="shared" si="91"/>
        <v>50000</v>
      </c>
    </row>
    <row r="421" spans="1:6" ht="31.05" x14ac:dyDescent="0.3">
      <c r="A421" s="1" t="s">
        <v>392</v>
      </c>
      <c r="B421" s="2" t="s">
        <v>67</v>
      </c>
      <c r="C421" s="3">
        <v>200</v>
      </c>
      <c r="D421" s="8">
        <f t="shared" si="91"/>
        <v>50000</v>
      </c>
      <c r="E421" s="8">
        <f t="shared" si="91"/>
        <v>50000</v>
      </c>
      <c r="F421" s="8">
        <f t="shared" si="91"/>
        <v>50000</v>
      </c>
    </row>
    <row r="422" spans="1:6" ht="31.05" x14ac:dyDescent="0.3">
      <c r="A422" s="1" t="s">
        <v>393</v>
      </c>
      <c r="B422" s="2" t="s">
        <v>67</v>
      </c>
      <c r="C422" s="3">
        <v>240</v>
      </c>
      <c r="D422" s="8">
        <f>12500+12500+12500+12500</f>
        <v>50000</v>
      </c>
      <c r="E422" s="8">
        <f>12500+12500+12500+12500</f>
        <v>50000</v>
      </c>
      <c r="F422" s="8">
        <f>12500+12500+12500+12500</f>
        <v>50000</v>
      </c>
    </row>
    <row r="423" spans="1:6" s="9" customFormat="1" x14ac:dyDescent="0.3">
      <c r="A423" s="4" t="s">
        <v>229</v>
      </c>
      <c r="B423" s="5" t="s">
        <v>68</v>
      </c>
      <c r="C423" s="6"/>
      <c r="D423" s="7">
        <f t="shared" ref="D423:F424" si="92">D424</f>
        <v>210600</v>
      </c>
      <c r="E423" s="7">
        <f t="shared" si="92"/>
        <v>211000</v>
      </c>
      <c r="F423" s="7">
        <f t="shared" si="92"/>
        <v>211000</v>
      </c>
    </row>
    <row r="424" spans="1:6" ht="31.05" x14ac:dyDescent="0.3">
      <c r="A424" s="1" t="s">
        <v>392</v>
      </c>
      <c r="B424" s="2" t="s">
        <v>68</v>
      </c>
      <c r="C424" s="3">
        <v>200</v>
      </c>
      <c r="D424" s="8">
        <f t="shared" si="92"/>
        <v>210600</v>
      </c>
      <c r="E424" s="8">
        <f t="shared" si="92"/>
        <v>211000</v>
      </c>
      <c r="F424" s="8">
        <f t="shared" si="92"/>
        <v>211000</v>
      </c>
    </row>
    <row r="425" spans="1:6" ht="31.05" x14ac:dyDescent="0.3">
      <c r="A425" s="1" t="s">
        <v>393</v>
      </c>
      <c r="B425" s="2" t="s">
        <v>68</v>
      </c>
      <c r="C425" s="3">
        <v>240</v>
      </c>
      <c r="D425" s="8">
        <v>210600</v>
      </c>
      <c r="E425" s="8">
        <v>211000</v>
      </c>
      <c r="F425" s="8">
        <v>211000</v>
      </c>
    </row>
    <row r="426" spans="1:6" s="9" customFormat="1" ht="31.05" x14ac:dyDescent="0.3">
      <c r="A426" s="4" t="s">
        <v>272</v>
      </c>
      <c r="B426" s="5" t="s">
        <v>69</v>
      </c>
      <c r="C426" s="6"/>
      <c r="D426" s="7">
        <f t="shared" ref="D426:F427" si="93">D427</f>
        <v>1069095</v>
      </c>
      <c r="E426" s="7">
        <f t="shared" si="93"/>
        <v>800000</v>
      </c>
      <c r="F426" s="7">
        <f t="shared" si="93"/>
        <v>849500</v>
      </c>
    </row>
    <row r="427" spans="1:6" ht="31.05" x14ac:dyDescent="0.3">
      <c r="A427" s="1" t="s">
        <v>392</v>
      </c>
      <c r="B427" s="2" t="s">
        <v>69</v>
      </c>
      <c r="C427" s="3">
        <v>200</v>
      </c>
      <c r="D427" s="8">
        <f t="shared" si="93"/>
        <v>1069095</v>
      </c>
      <c r="E427" s="8">
        <f t="shared" si="93"/>
        <v>800000</v>
      </c>
      <c r="F427" s="8">
        <f t="shared" si="93"/>
        <v>849500</v>
      </c>
    </row>
    <row r="428" spans="1:6" ht="31.05" x14ac:dyDescent="0.3">
      <c r="A428" s="1" t="s">
        <v>393</v>
      </c>
      <c r="B428" s="2" t="s">
        <v>69</v>
      </c>
      <c r="C428" s="3">
        <v>240</v>
      </c>
      <c r="D428" s="8">
        <v>1069095</v>
      </c>
      <c r="E428" s="8">
        <v>800000</v>
      </c>
      <c r="F428" s="8">
        <v>849500</v>
      </c>
    </row>
    <row r="429" spans="1:6" ht="46.55" x14ac:dyDescent="0.3">
      <c r="A429" s="4" t="s">
        <v>338</v>
      </c>
      <c r="B429" s="5" t="s">
        <v>70</v>
      </c>
      <c r="C429" s="6"/>
      <c r="D429" s="7">
        <f>D430+D433+D436+D439+D442+D445+D448+D451+D454+D457+D460</f>
        <v>13409409</v>
      </c>
      <c r="E429" s="7">
        <f t="shared" ref="E429:F429" si="94">E430+E433+E436+E439+E442+E445+E448+E451+E454+E457</f>
        <v>14583606.66</v>
      </c>
      <c r="F429" s="7">
        <f t="shared" si="94"/>
        <v>15033550.93</v>
      </c>
    </row>
    <row r="430" spans="1:6" s="9" customFormat="1" x14ac:dyDescent="0.3">
      <c r="A430" s="4" t="s">
        <v>452</v>
      </c>
      <c r="B430" s="5" t="s">
        <v>71</v>
      </c>
      <c r="C430" s="6"/>
      <c r="D430" s="7">
        <f t="shared" ref="D430:F431" si="95">D431</f>
        <v>0</v>
      </c>
      <c r="E430" s="7">
        <f t="shared" si="95"/>
        <v>1718606.66</v>
      </c>
      <c r="F430" s="7">
        <f t="shared" si="95"/>
        <v>1787350.93</v>
      </c>
    </row>
    <row r="431" spans="1:6" x14ac:dyDescent="0.3">
      <c r="A431" s="1" t="s">
        <v>405</v>
      </c>
      <c r="B431" s="2" t="s">
        <v>71</v>
      </c>
      <c r="C431" s="3">
        <v>800</v>
      </c>
      <c r="D431" s="8">
        <f t="shared" si="95"/>
        <v>0</v>
      </c>
      <c r="E431" s="8">
        <f t="shared" si="95"/>
        <v>1718606.66</v>
      </c>
      <c r="F431" s="8">
        <f t="shared" si="95"/>
        <v>1787350.93</v>
      </c>
    </row>
    <row r="432" spans="1:6" x14ac:dyDescent="0.3">
      <c r="A432" s="1" t="s">
        <v>217</v>
      </c>
      <c r="B432" s="2" t="s">
        <v>71</v>
      </c>
      <c r="C432" s="3">
        <v>870</v>
      </c>
      <c r="D432" s="8">
        <v>0</v>
      </c>
      <c r="E432" s="8">
        <v>1718606.66</v>
      </c>
      <c r="F432" s="8">
        <v>1787350.93</v>
      </c>
    </row>
    <row r="433" spans="1:6" s="9" customFormat="1" hidden="1" x14ac:dyDescent="0.3">
      <c r="A433" s="4" t="s">
        <v>218</v>
      </c>
      <c r="B433" s="5" t="s">
        <v>72</v>
      </c>
      <c r="C433" s="6"/>
      <c r="D433" s="7">
        <f t="shared" ref="D433:F434" si="96">D434</f>
        <v>0</v>
      </c>
      <c r="E433" s="7">
        <f t="shared" si="96"/>
        <v>0</v>
      </c>
      <c r="F433" s="7">
        <f t="shared" si="96"/>
        <v>0</v>
      </c>
    </row>
    <row r="434" spans="1:6" ht="31.05" hidden="1" x14ac:dyDescent="0.3">
      <c r="A434" s="1" t="s">
        <v>392</v>
      </c>
      <c r="B434" s="2" t="s">
        <v>72</v>
      </c>
      <c r="C434" s="3">
        <v>200</v>
      </c>
      <c r="D434" s="8">
        <f t="shared" si="96"/>
        <v>0</v>
      </c>
      <c r="E434" s="8">
        <f t="shared" si="96"/>
        <v>0</v>
      </c>
      <c r="F434" s="8">
        <f t="shared" si="96"/>
        <v>0</v>
      </c>
    </row>
    <row r="435" spans="1:6" ht="31.05" hidden="1" x14ac:dyDescent="0.3">
      <c r="A435" s="1" t="s">
        <v>393</v>
      </c>
      <c r="B435" s="2" t="s">
        <v>72</v>
      </c>
      <c r="C435" s="3">
        <v>240</v>
      </c>
      <c r="D435" s="8">
        <v>0</v>
      </c>
      <c r="E435" s="8">
        <v>0</v>
      </c>
      <c r="F435" s="8">
        <v>0</v>
      </c>
    </row>
    <row r="436" spans="1:6" s="9" customFormat="1" ht="31.05" x14ac:dyDescent="0.3">
      <c r="A436" s="4" t="s">
        <v>284</v>
      </c>
      <c r="B436" s="5" t="s">
        <v>73</v>
      </c>
      <c r="C436" s="6"/>
      <c r="D436" s="7">
        <f t="shared" ref="D436:F437" si="97">D437</f>
        <v>0</v>
      </c>
      <c r="E436" s="7">
        <f t="shared" si="97"/>
        <v>690000</v>
      </c>
      <c r="F436" s="7">
        <f t="shared" si="97"/>
        <v>600000</v>
      </c>
    </row>
    <row r="437" spans="1:6" ht="31.05" x14ac:dyDescent="0.3">
      <c r="A437" s="1" t="s">
        <v>392</v>
      </c>
      <c r="B437" s="2" t="s">
        <v>73</v>
      </c>
      <c r="C437" s="3">
        <v>200</v>
      </c>
      <c r="D437" s="8">
        <f t="shared" si="97"/>
        <v>0</v>
      </c>
      <c r="E437" s="8">
        <f t="shared" si="97"/>
        <v>690000</v>
      </c>
      <c r="F437" s="8">
        <f t="shared" si="97"/>
        <v>600000</v>
      </c>
    </row>
    <row r="438" spans="1:6" ht="31.05" x14ac:dyDescent="0.3">
      <c r="A438" s="1" t="s">
        <v>393</v>
      </c>
      <c r="B438" s="2" t="s">
        <v>73</v>
      </c>
      <c r="C438" s="3">
        <v>240</v>
      </c>
      <c r="D438" s="8">
        <v>0</v>
      </c>
      <c r="E438" s="8">
        <v>690000</v>
      </c>
      <c r="F438" s="8">
        <v>600000</v>
      </c>
    </row>
    <row r="439" spans="1:6" s="9" customFormat="1" ht="20.5" customHeight="1" x14ac:dyDescent="0.3">
      <c r="A439" s="4" t="s">
        <v>435</v>
      </c>
      <c r="B439" s="5">
        <v>1300082230</v>
      </c>
      <c r="C439" s="6"/>
      <c r="D439" s="7">
        <f t="shared" ref="D439:D440" si="98">D440</f>
        <v>0</v>
      </c>
      <c r="E439" s="7">
        <f t="shared" ref="E439:E440" si="99">E440</f>
        <v>0</v>
      </c>
      <c r="F439" s="7">
        <f t="shared" ref="F439:F440" si="100">F440</f>
        <v>100000</v>
      </c>
    </row>
    <row r="440" spans="1:6" ht="31.05" x14ac:dyDescent="0.3">
      <c r="A440" s="1" t="s">
        <v>392</v>
      </c>
      <c r="B440" s="2">
        <v>1300082230</v>
      </c>
      <c r="C440" s="3">
        <v>200</v>
      </c>
      <c r="D440" s="8">
        <f t="shared" si="98"/>
        <v>0</v>
      </c>
      <c r="E440" s="8">
        <f t="shared" si="99"/>
        <v>0</v>
      </c>
      <c r="F440" s="8">
        <f t="shared" si="100"/>
        <v>100000</v>
      </c>
    </row>
    <row r="441" spans="1:6" ht="31.05" x14ac:dyDescent="0.3">
      <c r="A441" s="1" t="s">
        <v>393</v>
      </c>
      <c r="B441" s="2">
        <v>1300082230</v>
      </c>
      <c r="C441" s="3">
        <v>240</v>
      </c>
      <c r="D441" s="8">
        <v>0</v>
      </c>
      <c r="E441" s="8">
        <v>0</v>
      </c>
      <c r="F441" s="8">
        <v>100000</v>
      </c>
    </row>
    <row r="442" spans="1:6" s="9" customFormat="1" x14ac:dyDescent="0.3">
      <c r="A442" s="4" t="s">
        <v>436</v>
      </c>
      <c r="B442" s="5">
        <v>1300082570</v>
      </c>
      <c r="C442" s="6"/>
      <c r="D442" s="7">
        <f t="shared" ref="D442:D443" si="101">D443</f>
        <v>0</v>
      </c>
      <c r="E442" s="7">
        <f t="shared" ref="E442:E443" si="102">E443</f>
        <v>0</v>
      </c>
      <c r="F442" s="7">
        <f t="shared" ref="F442:F443" si="103">F443</f>
        <v>71200</v>
      </c>
    </row>
    <row r="443" spans="1:6" ht="31.05" x14ac:dyDescent="0.3">
      <c r="A443" s="1" t="s">
        <v>392</v>
      </c>
      <c r="B443" s="2">
        <v>1300082570</v>
      </c>
      <c r="C443" s="3">
        <v>200</v>
      </c>
      <c r="D443" s="8">
        <f t="shared" si="101"/>
        <v>0</v>
      </c>
      <c r="E443" s="8">
        <f t="shared" si="102"/>
        <v>0</v>
      </c>
      <c r="F443" s="8">
        <f t="shared" si="103"/>
        <v>71200</v>
      </c>
    </row>
    <row r="444" spans="1:6" ht="31.05" x14ac:dyDescent="0.3">
      <c r="A444" s="1" t="s">
        <v>393</v>
      </c>
      <c r="B444" s="2">
        <v>1300082570</v>
      </c>
      <c r="C444" s="3">
        <v>240</v>
      </c>
      <c r="D444" s="8">
        <v>0</v>
      </c>
      <c r="E444" s="8">
        <v>0</v>
      </c>
      <c r="F444" s="8">
        <v>71200</v>
      </c>
    </row>
    <row r="445" spans="1:6" s="9" customFormat="1" x14ac:dyDescent="0.3">
      <c r="A445" s="4" t="s">
        <v>266</v>
      </c>
      <c r="B445" s="5" t="s">
        <v>74</v>
      </c>
      <c r="C445" s="6"/>
      <c r="D445" s="7">
        <f t="shared" ref="D445:F446" si="104">D446</f>
        <v>0</v>
      </c>
      <c r="E445" s="7">
        <f t="shared" si="104"/>
        <v>150000</v>
      </c>
      <c r="F445" s="7">
        <f t="shared" si="104"/>
        <v>250000</v>
      </c>
    </row>
    <row r="446" spans="1:6" ht="31.05" x14ac:dyDescent="0.3">
      <c r="A446" s="1" t="s">
        <v>392</v>
      </c>
      <c r="B446" s="2" t="s">
        <v>74</v>
      </c>
      <c r="C446" s="3">
        <v>200</v>
      </c>
      <c r="D446" s="8">
        <f t="shared" si="104"/>
        <v>0</v>
      </c>
      <c r="E446" s="8">
        <f t="shared" si="104"/>
        <v>150000</v>
      </c>
      <c r="F446" s="8">
        <f t="shared" si="104"/>
        <v>250000</v>
      </c>
    </row>
    <row r="447" spans="1:6" ht="31.05" x14ac:dyDescent="0.3">
      <c r="A447" s="1" t="s">
        <v>393</v>
      </c>
      <c r="B447" s="2" t="s">
        <v>74</v>
      </c>
      <c r="C447" s="3">
        <v>240</v>
      </c>
      <c r="D447" s="8">
        <v>0</v>
      </c>
      <c r="E447" s="8">
        <v>150000</v>
      </c>
      <c r="F447" s="8">
        <v>250000</v>
      </c>
    </row>
    <row r="448" spans="1:6" s="9" customFormat="1" ht="31.05" x14ac:dyDescent="0.3">
      <c r="A448" s="4" t="s">
        <v>333</v>
      </c>
      <c r="B448" s="5" t="s">
        <v>75</v>
      </c>
      <c r="C448" s="6"/>
      <c r="D448" s="7">
        <f t="shared" ref="D448:F449" si="105">D449</f>
        <v>0</v>
      </c>
      <c r="E448" s="7">
        <f t="shared" si="105"/>
        <v>50000</v>
      </c>
      <c r="F448" s="7">
        <f t="shared" si="105"/>
        <v>50000</v>
      </c>
    </row>
    <row r="449" spans="1:6" ht="31.05" x14ac:dyDescent="0.3">
      <c r="A449" s="1" t="s">
        <v>392</v>
      </c>
      <c r="B449" s="2" t="s">
        <v>75</v>
      </c>
      <c r="C449" s="3">
        <v>200</v>
      </c>
      <c r="D449" s="8">
        <f t="shared" si="105"/>
        <v>0</v>
      </c>
      <c r="E449" s="8">
        <f t="shared" si="105"/>
        <v>50000</v>
      </c>
      <c r="F449" s="8">
        <f t="shared" si="105"/>
        <v>50000</v>
      </c>
    </row>
    <row r="450" spans="1:6" ht="31.05" x14ac:dyDescent="0.3">
      <c r="A450" s="1" t="s">
        <v>393</v>
      </c>
      <c r="B450" s="2" t="s">
        <v>75</v>
      </c>
      <c r="C450" s="3">
        <v>240</v>
      </c>
      <c r="D450" s="8">
        <v>0</v>
      </c>
      <c r="E450" s="8">
        <v>50000</v>
      </c>
      <c r="F450" s="8">
        <v>50000</v>
      </c>
    </row>
    <row r="451" spans="1:6" s="9" customFormat="1" x14ac:dyDescent="0.3">
      <c r="A451" s="4" t="s">
        <v>241</v>
      </c>
      <c r="B451" s="5" t="s">
        <v>76</v>
      </c>
      <c r="C451" s="6"/>
      <c r="D451" s="7">
        <f t="shared" ref="D451:F452" si="106">D452</f>
        <v>10000</v>
      </c>
      <c r="E451" s="7">
        <f t="shared" si="106"/>
        <v>10000</v>
      </c>
      <c r="F451" s="7">
        <f t="shared" si="106"/>
        <v>10000</v>
      </c>
    </row>
    <row r="452" spans="1:6" ht="31.05" x14ac:dyDescent="0.3">
      <c r="A452" s="1" t="s">
        <v>392</v>
      </c>
      <c r="B452" s="2" t="s">
        <v>76</v>
      </c>
      <c r="C452" s="3">
        <v>200</v>
      </c>
      <c r="D452" s="8">
        <f t="shared" si="106"/>
        <v>10000</v>
      </c>
      <c r="E452" s="8">
        <f t="shared" si="106"/>
        <v>10000</v>
      </c>
      <c r="F452" s="8">
        <f t="shared" si="106"/>
        <v>10000</v>
      </c>
    </row>
    <row r="453" spans="1:6" ht="31.05" x14ac:dyDescent="0.3">
      <c r="A453" s="1" t="s">
        <v>393</v>
      </c>
      <c r="B453" s="2" t="s">
        <v>76</v>
      </c>
      <c r="C453" s="3">
        <v>240</v>
      </c>
      <c r="D453" s="8">
        <v>10000</v>
      </c>
      <c r="E453" s="8">
        <v>10000</v>
      </c>
      <c r="F453" s="8">
        <v>10000</v>
      </c>
    </row>
    <row r="454" spans="1:6" s="9" customFormat="1" ht="66.599999999999994" customHeight="1" x14ac:dyDescent="0.3">
      <c r="A454" s="4" t="s">
        <v>379</v>
      </c>
      <c r="B454" s="5" t="s">
        <v>77</v>
      </c>
      <c r="C454" s="6"/>
      <c r="D454" s="7">
        <f t="shared" ref="D454:F455" si="107">D455</f>
        <v>11715000</v>
      </c>
      <c r="E454" s="7">
        <f t="shared" si="107"/>
        <v>11715000</v>
      </c>
      <c r="F454" s="7">
        <f t="shared" si="107"/>
        <v>11715000</v>
      </c>
    </row>
    <row r="455" spans="1:6" ht="31.05" x14ac:dyDescent="0.3">
      <c r="A455" s="1" t="s">
        <v>392</v>
      </c>
      <c r="B455" s="2" t="s">
        <v>77</v>
      </c>
      <c r="C455" s="3">
        <v>200</v>
      </c>
      <c r="D455" s="8">
        <f t="shared" si="107"/>
        <v>11715000</v>
      </c>
      <c r="E455" s="8">
        <f t="shared" si="107"/>
        <v>11715000</v>
      </c>
      <c r="F455" s="8">
        <f t="shared" si="107"/>
        <v>11715000</v>
      </c>
    </row>
    <row r="456" spans="1:6" ht="31.05" x14ac:dyDescent="0.3">
      <c r="A456" s="1" t="s">
        <v>393</v>
      </c>
      <c r="B456" s="2" t="s">
        <v>77</v>
      </c>
      <c r="C456" s="3">
        <v>240</v>
      </c>
      <c r="D456" s="8">
        <f>2788000+2319000+3323000+3285000</f>
        <v>11715000</v>
      </c>
      <c r="E456" s="8">
        <f>2788000+2319000+3323000+3285000</f>
        <v>11715000</v>
      </c>
      <c r="F456" s="8">
        <f>2788000+2319000+3323000+3285000</f>
        <v>11715000</v>
      </c>
    </row>
    <row r="457" spans="1:6" s="9" customFormat="1" x14ac:dyDescent="0.3">
      <c r="A457" s="4" t="s">
        <v>232</v>
      </c>
      <c r="B457" s="5" t="s">
        <v>78</v>
      </c>
      <c r="C457" s="6"/>
      <c r="D457" s="7">
        <f t="shared" ref="D457:F461" si="108">D458</f>
        <v>250000</v>
      </c>
      <c r="E457" s="7">
        <f t="shared" si="108"/>
        <v>250000</v>
      </c>
      <c r="F457" s="7">
        <f t="shared" si="108"/>
        <v>450000</v>
      </c>
    </row>
    <row r="458" spans="1:6" ht="31.05" x14ac:dyDescent="0.3">
      <c r="A458" s="1" t="s">
        <v>392</v>
      </c>
      <c r="B458" s="2" t="s">
        <v>78</v>
      </c>
      <c r="C458" s="3">
        <v>200</v>
      </c>
      <c r="D458" s="8">
        <f t="shared" si="108"/>
        <v>250000</v>
      </c>
      <c r="E458" s="8">
        <f t="shared" si="108"/>
        <v>250000</v>
      </c>
      <c r="F458" s="8">
        <f t="shared" si="108"/>
        <v>450000</v>
      </c>
    </row>
    <row r="459" spans="1:6" ht="31.05" x14ac:dyDescent="0.3">
      <c r="A459" s="1" t="s">
        <v>393</v>
      </c>
      <c r="B459" s="2" t="s">
        <v>78</v>
      </c>
      <c r="C459" s="3">
        <v>240</v>
      </c>
      <c r="D459" s="8">
        <f>62500+62500+62500+62500</f>
        <v>250000</v>
      </c>
      <c r="E459" s="8">
        <f>62500+62500+62500+62500</f>
        <v>250000</v>
      </c>
      <c r="F459" s="8">
        <v>450000</v>
      </c>
    </row>
    <row r="460" spans="1:6" s="9" customFormat="1" ht="52.2" customHeight="1" x14ac:dyDescent="0.3">
      <c r="A460" s="4" t="s">
        <v>519</v>
      </c>
      <c r="B460" s="5" t="s">
        <v>518</v>
      </c>
      <c r="C460" s="6"/>
      <c r="D460" s="7">
        <f t="shared" si="108"/>
        <v>1434409</v>
      </c>
      <c r="E460" s="7">
        <f t="shared" si="108"/>
        <v>0</v>
      </c>
      <c r="F460" s="7">
        <f t="shared" si="108"/>
        <v>0</v>
      </c>
    </row>
    <row r="461" spans="1:6" ht="31.05" x14ac:dyDescent="0.3">
      <c r="A461" s="1" t="s">
        <v>392</v>
      </c>
      <c r="B461" s="2" t="s">
        <v>518</v>
      </c>
      <c r="C461" s="3">
        <v>200</v>
      </c>
      <c r="D461" s="8">
        <f t="shared" si="108"/>
        <v>1434409</v>
      </c>
      <c r="E461" s="8">
        <f t="shared" si="108"/>
        <v>0</v>
      </c>
      <c r="F461" s="8">
        <f t="shared" si="108"/>
        <v>0</v>
      </c>
    </row>
    <row r="462" spans="1:6" ht="31.05" x14ac:dyDescent="0.3">
      <c r="A462" s="1" t="s">
        <v>393</v>
      </c>
      <c r="B462" s="2" t="s">
        <v>518</v>
      </c>
      <c r="C462" s="3">
        <v>240</v>
      </c>
      <c r="D462" s="8">
        <v>1434409</v>
      </c>
      <c r="E462" s="8">
        <v>0</v>
      </c>
      <c r="F462" s="8">
        <v>0</v>
      </c>
    </row>
    <row r="463" spans="1:6" ht="46.55" x14ac:dyDescent="0.3">
      <c r="A463" s="4" t="s">
        <v>339</v>
      </c>
      <c r="B463" s="5" t="s">
        <v>79</v>
      </c>
      <c r="C463" s="6"/>
      <c r="D463" s="7">
        <f>D464+D474+D477+D480+D483+D486+D489+D492+D495+D471</f>
        <v>13898727.800000001</v>
      </c>
      <c r="E463" s="7">
        <f>E464+E474+E477+E480+E483+E486+E489+E492+E495</f>
        <v>10936583.42</v>
      </c>
      <c r="F463" s="7">
        <f>F464+F474+F477+F480+F483+F486+F489+F492+F495</f>
        <v>11338688.75</v>
      </c>
    </row>
    <row r="464" spans="1:6" ht="31.05" x14ac:dyDescent="0.3">
      <c r="A464" s="4" t="s">
        <v>408</v>
      </c>
      <c r="B464" s="5" t="s">
        <v>80</v>
      </c>
      <c r="C464" s="6"/>
      <c r="D464" s="7">
        <f>D465+D467+D469</f>
        <v>12389878</v>
      </c>
      <c r="E464" s="7">
        <f>E465+E467+E469</f>
        <v>10817583.42</v>
      </c>
      <c r="F464" s="7">
        <f>F465+F467+F469</f>
        <v>11207688.75</v>
      </c>
    </row>
    <row r="465" spans="1:6" ht="48.75" customHeight="1" x14ac:dyDescent="0.3">
      <c r="A465" s="1" t="s">
        <v>390</v>
      </c>
      <c r="B465" s="2" t="s">
        <v>80</v>
      </c>
      <c r="C465" s="3">
        <v>100</v>
      </c>
      <c r="D465" s="8">
        <f>D466</f>
        <v>11480228</v>
      </c>
      <c r="E465" s="8">
        <f>E466</f>
        <v>9907933.4199999999</v>
      </c>
      <c r="F465" s="8">
        <f>F466</f>
        <v>10298038.75</v>
      </c>
    </row>
    <row r="466" spans="1:6" ht="19.399999999999999" customHeight="1" x14ac:dyDescent="0.3">
      <c r="A466" s="1" t="s">
        <v>391</v>
      </c>
      <c r="B466" s="2" t="s">
        <v>80</v>
      </c>
      <c r="C466" s="3" t="s">
        <v>409</v>
      </c>
      <c r="D466" s="8">
        <v>11480228</v>
      </c>
      <c r="E466" s="8">
        <v>9907933.4199999999</v>
      </c>
      <c r="F466" s="8">
        <v>10298038.75</v>
      </c>
    </row>
    <row r="467" spans="1:6" ht="31.05" x14ac:dyDescent="0.3">
      <c r="A467" s="1" t="s">
        <v>392</v>
      </c>
      <c r="B467" s="2" t="s">
        <v>80</v>
      </c>
      <c r="C467" s="3">
        <v>200</v>
      </c>
      <c r="D467" s="8">
        <f>D468</f>
        <v>908650</v>
      </c>
      <c r="E467" s="8">
        <f>E468</f>
        <v>908650</v>
      </c>
      <c r="F467" s="8">
        <f>F468</f>
        <v>908650</v>
      </c>
    </row>
    <row r="468" spans="1:6" ht="31.05" x14ac:dyDescent="0.3">
      <c r="A468" s="1" t="s">
        <v>393</v>
      </c>
      <c r="B468" s="2" t="s">
        <v>80</v>
      </c>
      <c r="C468" s="3">
        <v>240</v>
      </c>
      <c r="D468" s="8">
        <v>908650</v>
      </c>
      <c r="E468" s="8">
        <v>908650</v>
      </c>
      <c r="F468" s="8">
        <v>908650</v>
      </c>
    </row>
    <row r="469" spans="1:6" x14ac:dyDescent="0.3">
      <c r="A469" s="1" t="s">
        <v>405</v>
      </c>
      <c r="B469" s="2" t="s">
        <v>80</v>
      </c>
      <c r="C469" s="3">
        <v>800</v>
      </c>
      <c r="D469" s="8">
        <f>D470</f>
        <v>1000</v>
      </c>
      <c r="E469" s="8">
        <f>E470</f>
        <v>1000</v>
      </c>
      <c r="F469" s="8">
        <f>F470</f>
        <v>1000</v>
      </c>
    </row>
    <row r="470" spans="1:6" x14ac:dyDescent="0.3">
      <c r="A470" s="1" t="s">
        <v>407</v>
      </c>
      <c r="B470" s="2" t="s">
        <v>80</v>
      </c>
      <c r="C470" s="3">
        <v>850</v>
      </c>
      <c r="D470" s="8">
        <v>1000</v>
      </c>
      <c r="E470" s="8">
        <v>1000</v>
      </c>
      <c r="F470" s="8">
        <v>1000</v>
      </c>
    </row>
    <row r="471" spans="1:6" s="9" customFormat="1" ht="32.15" customHeight="1" x14ac:dyDescent="0.3">
      <c r="A471" s="4" t="s">
        <v>476</v>
      </c>
      <c r="B471" s="5" t="s">
        <v>454</v>
      </c>
      <c r="C471" s="6"/>
      <c r="D471" s="7">
        <f t="shared" ref="D471:F472" si="109">D472</f>
        <v>908820</v>
      </c>
      <c r="E471" s="7">
        <f t="shared" si="109"/>
        <v>0</v>
      </c>
      <c r="F471" s="7">
        <f t="shared" si="109"/>
        <v>0</v>
      </c>
    </row>
    <row r="472" spans="1:6" ht="31.05" x14ac:dyDescent="0.3">
      <c r="A472" s="1" t="s">
        <v>392</v>
      </c>
      <c r="B472" s="2" t="s">
        <v>454</v>
      </c>
      <c r="C472" s="3">
        <v>200</v>
      </c>
      <c r="D472" s="8">
        <f t="shared" si="109"/>
        <v>908820</v>
      </c>
      <c r="E472" s="8">
        <f t="shared" si="109"/>
        <v>0</v>
      </c>
      <c r="F472" s="8">
        <f t="shared" si="109"/>
        <v>0</v>
      </c>
    </row>
    <row r="473" spans="1:6" ht="31.05" x14ac:dyDescent="0.3">
      <c r="A473" s="1" t="s">
        <v>393</v>
      </c>
      <c r="B473" s="2" t="s">
        <v>454</v>
      </c>
      <c r="C473" s="3">
        <v>240</v>
      </c>
      <c r="D473" s="8">
        <v>908820</v>
      </c>
      <c r="E473" s="8">
        <v>0</v>
      </c>
      <c r="F473" s="8">
        <v>0</v>
      </c>
    </row>
    <row r="474" spans="1:6" s="9" customFormat="1" x14ac:dyDescent="0.3">
      <c r="A474" s="4" t="s">
        <v>239</v>
      </c>
      <c r="B474" s="5" t="s">
        <v>81</v>
      </c>
      <c r="C474" s="6"/>
      <c r="D474" s="7">
        <f t="shared" ref="D474:F475" si="110">D475</f>
        <v>15000</v>
      </c>
      <c r="E474" s="7">
        <f t="shared" si="110"/>
        <v>0</v>
      </c>
      <c r="F474" s="7">
        <f t="shared" si="110"/>
        <v>0</v>
      </c>
    </row>
    <row r="475" spans="1:6" ht="31.05" x14ac:dyDescent="0.3">
      <c r="A475" s="1" t="s">
        <v>392</v>
      </c>
      <c r="B475" s="2" t="s">
        <v>81</v>
      </c>
      <c r="C475" s="3">
        <v>200</v>
      </c>
      <c r="D475" s="8">
        <f t="shared" si="110"/>
        <v>15000</v>
      </c>
      <c r="E475" s="8">
        <f t="shared" si="110"/>
        <v>0</v>
      </c>
      <c r="F475" s="8">
        <f t="shared" si="110"/>
        <v>0</v>
      </c>
    </row>
    <row r="476" spans="1:6" ht="31.05" x14ac:dyDescent="0.3">
      <c r="A476" s="1" t="s">
        <v>393</v>
      </c>
      <c r="B476" s="2" t="s">
        <v>81</v>
      </c>
      <c r="C476" s="3">
        <v>240</v>
      </c>
      <c r="D476" s="8">
        <v>15000</v>
      </c>
      <c r="E476" s="8">
        <v>0</v>
      </c>
      <c r="F476" s="8">
        <v>0</v>
      </c>
    </row>
    <row r="477" spans="1:6" s="9" customFormat="1" x14ac:dyDescent="0.3">
      <c r="A477" s="4" t="s">
        <v>234</v>
      </c>
      <c r="B477" s="5" t="s">
        <v>82</v>
      </c>
      <c r="C477" s="6"/>
      <c r="D477" s="7">
        <f t="shared" ref="D477:F478" si="111">D478</f>
        <v>29.8</v>
      </c>
      <c r="E477" s="7">
        <f t="shared" si="111"/>
        <v>20000</v>
      </c>
      <c r="F477" s="7">
        <f t="shared" si="111"/>
        <v>22000</v>
      </c>
    </row>
    <row r="478" spans="1:6" ht="31.05" x14ac:dyDescent="0.3">
      <c r="A478" s="1" t="s">
        <v>392</v>
      </c>
      <c r="B478" s="2" t="s">
        <v>82</v>
      </c>
      <c r="C478" s="3">
        <v>200</v>
      </c>
      <c r="D478" s="8">
        <f t="shared" si="111"/>
        <v>29.8</v>
      </c>
      <c r="E478" s="8">
        <f t="shared" si="111"/>
        <v>20000</v>
      </c>
      <c r="F478" s="8">
        <f t="shared" si="111"/>
        <v>22000</v>
      </c>
    </row>
    <row r="479" spans="1:6" ht="31.05" x14ac:dyDescent="0.3">
      <c r="A479" s="1" t="s">
        <v>393</v>
      </c>
      <c r="B479" s="2" t="s">
        <v>82</v>
      </c>
      <c r="C479" s="3">
        <v>240</v>
      </c>
      <c r="D479" s="8">
        <v>29.8</v>
      </c>
      <c r="E479" s="8">
        <v>20000</v>
      </c>
      <c r="F479" s="8">
        <v>22000</v>
      </c>
    </row>
    <row r="480" spans="1:6" s="9" customFormat="1" ht="31.05" x14ac:dyDescent="0.3">
      <c r="A480" s="4" t="s">
        <v>293</v>
      </c>
      <c r="B480" s="5" t="s">
        <v>83</v>
      </c>
      <c r="C480" s="6"/>
      <c r="D480" s="7">
        <f t="shared" ref="D480:F481" si="112">D481</f>
        <v>160000</v>
      </c>
      <c r="E480" s="7">
        <f t="shared" si="112"/>
        <v>32000</v>
      </c>
      <c r="F480" s="7">
        <f t="shared" si="112"/>
        <v>35200</v>
      </c>
    </row>
    <row r="481" spans="1:6" ht="31.05" x14ac:dyDescent="0.3">
      <c r="A481" s="1" t="s">
        <v>392</v>
      </c>
      <c r="B481" s="2" t="s">
        <v>83</v>
      </c>
      <c r="C481" s="3">
        <v>200</v>
      </c>
      <c r="D481" s="8">
        <f t="shared" si="112"/>
        <v>160000</v>
      </c>
      <c r="E481" s="8">
        <f t="shared" si="112"/>
        <v>32000</v>
      </c>
      <c r="F481" s="8">
        <f t="shared" si="112"/>
        <v>35200</v>
      </c>
    </row>
    <row r="482" spans="1:6" ht="31.05" x14ac:dyDescent="0.3">
      <c r="A482" s="1" t="s">
        <v>393</v>
      </c>
      <c r="B482" s="2" t="s">
        <v>83</v>
      </c>
      <c r="C482" s="3">
        <v>240</v>
      </c>
      <c r="D482" s="8">
        <v>160000</v>
      </c>
      <c r="E482" s="8">
        <v>32000</v>
      </c>
      <c r="F482" s="8">
        <v>35200</v>
      </c>
    </row>
    <row r="483" spans="1:6" s="9" customFormat="1" ht="31.05" x14ac:dyDescent="0.3">
      <c r="A483" s="4" t="s">
        <v>331</v>
      </c>
      <c r="B483" s="5" t="s">
        <v>84</v>
      </c>
      <c r="C483" s="6"/>
      <c r="D483" s="7">
        <f t="shared" ref="D483:F484" si="113">D484</f>
        <v>10000</v>
      </c>
      <c r="E483" s="7">
        <f t="shared" si="113"/>
        <v>2000</v>
      </c>
      <c r="F483" s="7">
        <f t="shared" si="113"/>
        <v>2200</v>
      </c>
    </row>
    <row r="484" spans="1:6" ht="31.05" x14ac:dyDescent="0.3">
      <c r="A484" s="1" t="s">
        <v>392</v>
      </c>
      <c r="B484" s="2" t="s">
        <v>84</v>
      </c>
      <c r="C484" s="3">
        <v>200</v>
      </c>
      <c r="D484" s="8">
        <f t="shared" si="113"/>
        <v>10000</v>
      </c>
      <c r="E484" s="8">
        <f t="shared" si="113"/>
        <v>2000</v>
      </c>
      <c r="F484" s="8">
        <f t="shared" si="113"/>
        <v>2200</v>
      </c>
    </row>
    <row r="485" spans="1:6" ht="31.05" x14ac:dyDescent="0.3">
      <c r="A485" s="1" t="s">
        <v>393</v>
      </c>
      <c r="B485" s="2" t="s">
        <v>84</v>
      </c>
      <c r="C485" s="3">
        <v>240</v>
      </c>
      <c r="D485" s="8">
        <v>10000</v>
      </c>
      <c r="E485" s="8">
        <v>2000</v>
      </c>
      <c r="F485" s="8">
        <v>2200</v>
      </c>
    </row>
    <row r="486" spans="1:6" s="9" customFormat="1" ht="49.3" customHeight="1" x14ac:dyDescent="0.3">
      <c r="A486" s="4" t="s">
        <v>364</v>
      </c>
      <c r="B486" s="5" t="s">
        <v>85</v>
      </c>
      <c r="C486" s="6"/>
      <c r="D486" s="7">
        <f t="shared" ref="D486:F487" si="114">D487</f>
        <v>40000</v>
      </c>
      <c r="E486" s="7">
        <f t="shared" si="114"/>
        <v>4000</v>
      </c>
      <c r="F486" s="7">
        <f t="shared" si="114"/>
        <v>4500</v>
      </c>
    </row>
    <row r="487" spans="1:6" ht="31.05" x14ac:dyDescent="0.3">
      <c r="A487" s="1" t="s">
        <v>392</v>
      </c>
      <c r="B487" s="2" t="s">
        <v>85</v>
      </c>
      <c r="C487" s="3">
        <v>200</v>
      </c>
      <c r="D487" s="8">
        <f t="shared" si="114"/>
        <v>40000</v>
      </c>
      <c r="E487" s="8">
        <f t="shared" si="114"/>
        <v>4000</v>
      </c>
      <c r="F487" s="8">
        <f t="shared" si="114"/>
        <v>4500</v>
      </c>
    </row>
    <row r="488" spans="1:6" ht="31.05" x14ac:dyDescent="0.3">
      <c r="A488" s="1" t="s">
        <v>393</v>
      </c>
      <c r="B488" s="2" t="s">
        <v>85</v>
      </c>
      <c r="C488" s="3">
        <v>240</v>
      </c>
      <c r="D488" s="8">
        <v>40000</v>
      </c>
      <c r="E488" s="8">
        <v>4000</v>
      </c>
      <c r="F488" s="8">
        <v>4500</v>
      </c>
    </row>
    <row r="489" spans="1:6" s="9" customFormat="1" ht="31.05" x14ac:dyDescent="0.3">
      <c r="A489" s="4" t="s">
        <v>309</v>
      </c>
      <c r="B489" s="5" t="s">
        <v>86</v>
      </c>
      <c r="C489" s="6"/>
      <c r="D489" s="7">
        <f t="shared" ref="D489:F490" si="115">D490</f>
        <v>120000</v>
      </c>
      <c r="E489" s="7">
        <f t="shared" si="115"/>
        <v>10000</v>
      </c>
      <c r="F489" s="7">
        <f t="shared" si="115"/>
        <v>11000</v>
      </c>
    </row>
    <row r="490" spans="1:6" ht="31.05" x14ac:dyDescent="0.3">
      <c r="A490" s="1" t="s">
        <v>392</v>
      </c>
      <c r="B490" s="2" t="s">
        <v>86</v>
      </c>
      <c r="C490" s="3">
        <v>200</v>
      </c>
      <c r="D490" s="8">
        <f t="shared" si="115"/>
        <v>120000</v>
      </c>
      <c r="E490" s="8">
        <f t="shared" si="115"/>
        <v>10000</v>
      </c>
      <c r="F490" s="8">
        <f t="shared" si="115"/>
        <v>11000</v>
      </c>
    </row>
    <row r="491" spans="1:6" ht="31.05" x14ac:dyDescent="0.3">
      <c r="A491" s="1" t="s">
        <v>393</v>
      </c>
      <c r="B491" s="2" t="s">
        <v>86</v>
      </c>
      <c r="C491" s="3">
        <v>240</v>
      </c>
      <c r="D491" s="8">
        <v>120000</v>
      </c>
      <c r="E491" s="8">
        <v>10000</v>
      </c>
      <c r="F491" s="8">
        <v>11000</v>
      </c>
    </row>
    <row r="492" spans="1:6" s="9" customFormat="1" ht="62.05" x14ac:dyDescent="0.3">
      <c r="A492" s="4" t="s">
        <v>370</v>
      </c>
      <c r="B492" s="5" t="s">
        <v>87</v>
      </c>
      <c r="C492" s="6"/>
      <c r="D492" s="7">
        <f t="shared" ref="D492:F493" si="116">D493</f>
        <v>125000</v>
      </c>
      <c r="E492" s="7">
        <f t="shared" si="116"/>
        <v>25000</v>
      </c>
      <c r="F492" s="7">
        <f t="shared" si="116"/>
        <v>27500</v>
      </c>
    </row>
    <row r="493" spans="1:6" ht="31.05" x14ac:dyDescent="0.3">
      <c r="A493" s="1" t="s">
        <v>392</v>
      </c>
      <c r="B493" s="2" t="s">
        <v>87</v>
      </c>
      <c r="C493" s="3">
        <v>200</v>
      </c>
      <c r="D493" s="8">
        <f t="shared" si="116"/>
        <v>125000</v>
      </c>
      <c r="E493" s="8">
        <f t="shared" si="116"/>
        <v>25000</v>
      </c>
      <c r="F493" s="8">
        <f t="shared" si="116"/>
        <v>27500</v>
      </c>
    </row>
    <row r="494" spans="1:6" ht="31.05" x14ac:dyDescent="0.3">
      <c r="A494" s="1" t="s">
        <v>393</v>
      </c>
      <c r="B494" s="2" t="s">
        <v>87</v>
      </c>
      <c r="C494" s="3">
        <v>240</v>
      </c>
      <c r="D494" s="8">
        <v>125000</v>
      </c>
      <c r="E494" s="8">
        <v>25000</v>
      </c>
      <c r="F494" s="8">
        <v>27500</v>
      </c>
    </row>
    <row r="495" spans="1:6" s="9" customFormat="1" ht="77.55" x14ac:dyDescent="0.3">
      <c r="A495" s="4" t="s">
        <v>441</v>
      </c>
      <c r="B495" s="5" t="s">
        <v>88</v>
      </c>
      <c r="C495" s="6"/>
      <c r="D495" s="7">
        <f t="shared" ref="D495:F496" si="117">D496</f>
        <v>130000</v>
      </c>
      <c r="E495" s="7">
        <f t="shared" si="117"/>
        <v>26000</v>
      </c>
      <c r="F495" s="7">
        <f t="shared" si="117"/>
        <v>28600</v>
      </c>
    </row>
    <row r="496" spans="1:6" ht="31.05" x14ac:dyDescent="0.3">
      <c r="A496" s="1" t="s">
        <v>392</v>
      </c>
      <c r="B496" s="2" t="s">
        <v>88</v>
      </c>
      <c r="C496" s="3">
        <v>200</v>
      </c>
      <c r="D496" s="8">
        <f t="shared" si="117"/>
        <v>130000</v>
      </c>
      <c r="E496" s="8">
        <f t="shared" si="117"/>
        <v>26000</v>
      </c>
      <c r="F496" s="8">
        <f t="shared" si="117"/>
        <v>28600</v>
      </c>
    </row>
    <row r="497" spans="1:6" ht="31.05" x14ac:dyDescent="0.3">
      <c r="A497" s="1" t="s">
        <v>393</v>
      </c>
      <c r="B497" s="2" t="s">
        <v>88</v>
      </c>
      <c r="C497" s="3">
        <v>240</v>
      </c>
      <c r="D497" s="8">
        <v>130000</v>
      </c>
      <c r="E497" s="8">
        <v>26000</v>
      </c>
      <c r="F497" s="8">
        <v>28600</v>
      </c>
    </row>
    <row r="498" spans="1:6" ht="31.05" x14ac:dyDescent="0.3">
      <c r="A498" s="4" t="s">
        <v>325</v>
      </c>
      <c r="B498" s="5" t="s">
        <v>89</v>
      </c>
      <c r="C498" s="6"/>
      <c r="D498" s="7">
        <f>D499+D502+D505+D508+D511+D516+D519</f>
        <v>60057044.890000001</v>
      </c>
      <c r="E498" s="7">
        <f t="shared" ref="E498:F498" si="118">E499+E502+E505+E508+E511+E516</f>
        <v>37058114</v>
      </c>
      <c r="F498" s="7">
        <f t="shared" si="118"/>
        <v>37886949</v>
      </c>
    </row>
    <row r="499" spans="1:6" ht="33.25" customHeight="1" x14ac:dyDescent="0.3">
      <c r="A499" s="4" t="s">
        <v>464</v>
      </c>
      <c r="B499" s="5">
        <v>1600078600</v>
      </c>
      <c r="C499" s="6"/>
      <c r="D499" s="7">
        <f t="shared" ref="D499:F500" si="119">D500</f>
        <v>5840640</v>
      </c>
      <c r="E499" s="7">
        <f t="shared" si="119"/>
        <v>0</v>
      </c>
      <c r="F499" s="7">
        <f t="shared" si="119"/>
        <v>0</v>
      </c>
    </row>
    <row r="500" spans="1:6" ht="31.05" x14ac:dyDescent="0.3">
      <c r="A500" s="1" t="s">
        <v>392</v>
      </c>
      <c r="B500" s="2">
        <v>1600078600</v>
      </c>
      <c r="C500" s="3">
        <v>200</v>
      </c>
      <c r="D500" s="8">
        <f t="shared" si="119"/>
        <v>5840640</v>
      </c>
      <c r="E500" s="8">
        <f t="shared" si="119"/>
        <v>0</v>
      </c>
      <c r="F500" s="8">
        <f t="shared" si="119"/>
        <v>0</v>
      </c>
    </row>
    <row r="501" spans="1:6" ht="31.05" x14ac:dyDescent="0.3">
      <c r="A501" s="1" t="s">
        <v>393</v>
      </c>
      <c r="B501" s="2">
        <v>1600078600</v>
      </c>
      <c r="C501" s="3">
        <v>240</v>
      </c>
      <c r="D501" s="8">
        <v>5840640</v>
      </c>
      <c r="E501" s="8">
        <v>0</v>
      </c>
      <c r="F501" s="8">
        <v>0</v>
      </c>
    </row>
    <row r="502" spans="1:6" ht="31.05" x14ac:dyDescent="0.3">
      <c r="A502" s="4" t="s">
        <v>290</v>
      </c>
      <c r="B502" s="5">
        <v>1600081720</v>
      </c>
      <c r="C502" s="6"/>
      <c r="D502" s="7">
        <f t="shared" ref="D502:F503" si="120">D503</f>
        <v>20000</v>
      </c>
      <c r="E502" s="7">
        <f t="shared" si="120"/>
        <v>20000</v>
      </c>
      <c r="F502" s="7">
        <f t="shared" si="120"/>
        <v>20000</v>
      </c>
    </row>
    <row r="503" spans="1:6" ht="31.05" x14ac:dyDescent="0.3">
      <c r="A503" s="1" t="s">
        <v>392</v>
      </c>
      <c r="B503" s="2" t="s">
        <v>90</v>
      </c>
      <c r="C503" s="3">
        <v>200</v>
      </c>
      <c r="D503" s="8">
        <f t="shared" si="120"/>
        <v>20000</v>
      </c>
      <c r="E503" s="8">
        <f t="shared" si="120"/>
        <v>20000</v>
      </c>
      <c r="F503" s="8">
        <f t="shared" si="120"/>
        <v>20000</v>
      </c>
    </row>
    <row r="504" spans="1:6" ht="31.05" x14ac:dyDescent="0.3">
      <c r="A504" s="1" t="s">
        <v>393</v>
      </c>
      <c r="B504" s="2" t="s">
        <v>90</v>
      </c>
      <c r="C504" s="3">
        <v>240</v>
      </c>
      <c r="D504" s="8">
        <v>20000</v>
      </c>
      <c r="E504" s="8">
        <v>20000</v>
      </c>
      <c r="F504" s="8">
        <v>20000</v>
      </c>
    </row>
    <row r="505" spans="1:6" s="9" customFormat="1" ht="31.75" customHeight="1" x14ac:dyDescent="0.3">
      <c r="A505" s="4" t="s">
        <v>342</v>
      </c>
      <c r="B505" s="5" t="s">
        <v>91</v>
      </c>
      <c r="C505" s="6"/>
      <c r="D505" s="7">
        <f t="shared" ref="D505:F506" si="121">D506</f>
        <v>350000</v>
      </c>
      <c r="E505" s="7">
        <f t="shared" si="121"/>
        <v>350000</v>
      </c>
      <c r="F505" s="7">
        <f t="shared" si="121"/>
        <v>350000</v>
      </c>
    </row>
    <row r="506" spans="1:6" ht="31.05" x14ac:dyDescent="0.3">
      <c r="A506" s="1" t="s">
        <v>392</v>
      </c>
      <c r="B506" s="2" t="s">
        <v>91</v>
      </c>
      <c r="C506" s="3">
        <v>200</v>
      </c>
      <c r="D506" s="8">
        <f t="shared" si="121"/>
        <v>350000</v>
      </c>
      <c r="E506" s="8">
        <f t="shared" si="121"/>
        <v>350000</v>
      </c>
      <c r="F506" s="8">
        <f t="shared" si="121"/>
        <v>350000</v>
      </c>
    </row>
    <row r="507" spans="1:6" ht="31.05" x14ac:dyDescent="0.3">
      <c r="A507" s="1" t="s">
        <v>393</v>
      </c>
      <c r="B507" s="2" t="s">
        <v>91</v>
      </c>
      <c r="C507" s="3">
        <v>240</v>
      </c>
      <c r="D507" s="8">
        <v>350000</v>
      </c>
      <c r="E507" s="8">
        <v>350000</v>
      </c>
      <c r="F507" s="8">
        <v>350000</v>
      </c>
    </row>
    <row r="508" spans="1:6" s="9" customFormat="1" ht="31.15" customHeight="1" x14ac:dyDescent="0.3">
      <c r="A508" s="4" t="s">
        <v>328</v>
      </c>
      <c r="B508" s="5" t="s">
        <v>92</v>
      </c>
      <c r="C508" s="6"/>
      <c r="D508" s="7">
        <f t="shared" ref="D508:F509" si="122">D509</f>
        <v>0</v>
      </c>
      <c r="E508" s="7">
        <f t="shared" si="122"/>
        <v>225000</v>
      </c>
      <c r="F508" s="7">
        <f t="shared" si="122"/>
        <v>261700</v>
      </c>
    </row>
    <row r="509" spans="1:6" ht="31.05" x14ac:dyDescent="0.3">
      <c r="A509" s="1" t="s">
        <v>392</v>
      </c>
      <c r="B509" s="2" t="s">
        <v>92</v>
      </c>
      <c r="C509" s="3">
        <v>200</v>
      </c>
      <c r="D509" s="8">
        <f t="shared" si="122"/>
        <v>0</v>
      </c>
      <c r="E509" s="8">
        <f t="shared" si="122"/>
        <v>225000</v>
      </c>
      <c r="F509" s="8">
        <f t="shared" si="122"/>
        <v>261700</v>
      </c>
    </row>
    <row r="510" spans="1:6" ht="31.05" x14ac:dyDescent="0.3">
      <c r="A510" s="1" t="s">
        <v>393</v>
      </c>
      <c r="B510" s="2" t="s">
        <v>92</v>
      </c>
      <c r="C510" s="3">
        <v>240</v>
      </c>
      <c r="D510" s="8">
        <v>0</v>
      </c>
      <c r="E510" s="8">
        <v>225000</v>
      </c>
      <c r="F510" s="8">
        <v>261700</v>
      </c>
    </row>
    <row r="511" spans="1:6" s="9" customFormat="1" ht="163.95" customHeight="1" x14ac:dyDescent="0.3">
      <c r="A511" s="4" t="s">
        <v>453</v>
      </c>
      <c r="B511" s="5">
        <v>1600083600</v>
      </c>
      <c r="C511" s="6"/>
      <c r="D511" s="7">
        <f>D512+D514</f>
        <v>39864662.539999999</v>
      </c>
      <c r="E511" s="7">
        <f>E512+E514</f>
        <v>36463114</v>
      </c>
      <c r="F511" s="7">
        <f>F512+F514</f>
        <v>37255249</v>
      </c>
    </row>
    <row r="512" spans="1:6" ht="31.05" x14ac:dyDescent="0.3">
      <c r="A512" s="1" t="s">
        <v>392</v>
      </c>
      <c r="B512" s="2">
        <v>1600083600</v>
      </c>
      <c r="C512" s="3">
        <v>200</v>
      </c>
      <c r="D512" s="8">
        <f>D513</f>
        <v>19949696.539999999</v>
      </c>
      <c r="E512" s="8">
        <f>E513</f>
        <v>16548148</v>
      </c>
      <c r="F512" s="8">
        <f>F513</f>
        <v>17340283</v>
      </c>
    </row>
    <row r="513" spans="1:6" ht="31.05" x14ac:dyDescent="0.3">
      <c r="A513" s="1" t="s">
        <v>393</v>
      </c>
      <c r="B513" s="2">
        <v>1600083600</v>
      </c>
      <c r="C513" s="3">
        <v>240</v>
      </c>
      <c r="D513" s="8">
        <f>7952843.54+1895212+2537520+5090036+2474085</f>
        <v>19949696.539999999</v>
      </c>
      <c r="E513" s="8">
        <f>3309630+2087670+2800628+5620227+2729993</f>
        <v>16548148</v>
      </c>
      <c r="F513" s="8">
        <v>17340283</v>
      </c>
    </row>
    <row r="514" spans="1:6" x14ac:dyDescent="0.3">
      <c r="A514" s="1" t="s">
        <v>405</v>
      </c>
      <c r="B514" s="2">
        <v>1600083600</v>
      </c>
      <c r="C514" s="3">
        <v>800</v>
      </c>
      <c r="D514" s="8">
        <f>D515</f>
        <v>19914966</v>
      </c>
      <c r="E514" s="8">
        <f>E515</f>
        <v>19914966</v>
      </c>
      <c r="F514" s="8">
        <f>F515</f>
        <v>19914966</v>
      </c>
    </row>
    <row r="515" spans="1:6" x14ac:dyDescent="0.3">
      <c r="A515" s="1" t="s">
        <v>217</v>
      </c>
      <c r="B515" s="2">
        <v>1600083600</v>
      </c>
      <c r="C515" s="3" t="s">
        <v>198</v>
      </c>
      <c r="D515" s="8">
        <v>19914966</v>
      </c>
      <c r="E515" s="8">
        <v>19914966</v>
      </c>
      <c r="F515" s="8">
        <v>19914966</v>
      </c>
    </row>
    <row r="516" spans="1:6" s="9" customFormat="1" ht="20.5" customHeight="1" x14ac:dyDescent="0.3">
      <c r="A516" s="4" t="s">
        <v>273</v>
      </c>
      <c r="B516" s="5" t="s">
        <v>93</v>
      </c>
      <c r="C516" s="6"/>
      <c r="D516" s="7">
        <f t="shared" ref="D516:F520" si="123">D517</f>
        <v>1946000</v>
      </c>
      <c r="E516" s="7">
        <f t="shared" si="123"/>
        <v>0</v>
      </c>
      <c r="F516" s="7">
        <f t="shared" si="123"/>
        <v>0</v>
      </c>
    </row>
    <row r="517" spans="1:6" ht="31.05" x14ac:dyDescent="0.3">
      <c r="A517" s="1" t="s">
        <v>392</v>
      </c>
      <c r="B517" s="2" t="s">
        <v>93</v>
      </c>
      <c r="C517" s="3">
        <v>200</v>
      </c>
      <c r="D517" s="8">
        <f t="shared" si="123"/>
        <v>1946000</v>
      </c>
      <c r="E517" s="8">
        <f t="shared" si="123"/>
        <v>0</v>
      </c>
      <c r="F517" s="8">
        <f t="shared" si="123"/>
        <v>0</v>
      </c>
    </row>
    <row r="518" spans="1:6" ht="31.05" x14ac:dyDescent="0.3">
      <c r="A518" s="1" t="s">
        <v>393</v>
      </c>
      <c r="B518" s="2" t="s">
        <v>93</v>
      </c>
      <c r="C518" s="3">
        <v>240</v>
      </c>
      <c r="D518" s="8">
        <v>1946000</v>
      </c>
      <c r="E518" s="8">
        <v>0</v>
      </c>
      <c r="F518" s="8">
        <v>0</v>
      </c>
    </row>
    <row r="519" spans="1:6" s="9" customFormat="1" ht="31.15" customHeight="1" x14ac:dyDescent="0.3">
      <c r="A519" s="4" t="s">
        <v>328</v>
      </c>
      <c r="B519" s="5" t="s">
        <v>505</v>
      </c>
      <c r="C519" s="6"/>
      <c r="D519" s="7">
        <f t="shared" si="123"/>
        <v>12035742.35</v>
      </c>
      <c r="E519" s="7">
        <f t="shared" si="123"/>
        <v>0</v>
      </c>
      <c r="F519" s="7">
        <f t="shared" si="123"/>
        <v>0</v>
      </c>
    </row>
    <row r="520" spans="1:6" ht="31.05" x14ac:dyDescent="0.3">
      <c r="A520" s="1" t="s">
        <v>392</v>
      </c>
      <c r="B520" s="2" t="s">
        <v>505</v>
      </c>
      <c r="C520" s="3">
        <v>200</v>
      </c>
      <c r="D520" s="8">
        <f t="shared" si="123"/>
        <v>12035742.35</v>
      </c>
      <c r="E520" s="8">
        <f t="shared" si="123"/>
        <v>0</v>
      </c>
      <c r="F520" s="8">
        <f t="shared" si="123"/>
        <v>0</v>
      </c>
    </row>
    <row r="521" spans="1:6" ht="31.05" x14ac:dyDescent="0.3">
      <c r="A521" s="1" t="s">
        <v>393</v>
      </c>
      <c r="B521" s="2" t="s">
        <v>505</v>
      </c>
      <c r="C521" s="3">
        <v>240</v>
      </c>
      <c r="D521" s="8">
        <v>12035742.35</v>
      </c>
      <c r="E521" s="8">
        <v>0</v>
      </c>
      <c r="F521" s="8">
        <v>0</v>
      </c>
    </row>
    <row r="522" spans="1:6" ht="31.05" x14ac:dyDescent="0.3">
      <c r="A522" s="4" t="s">
        <v>301</v>
      </c>
      <c r="B522" s="5" t="s">
        <v>94</v>
      </c>
      <c r="C522" s="6"/>
      <c r="D522" s="7">
        <f>D526+D529+D532+D538+D535+D541+D544+D523</f>
        <v>414173</v>
      </c>
      <c r="E522" s="7">
        <f>E526+E529+E532+E538+E535+E541+E544</f>
        <v>35000</v>
      </c>
      <c r="F522" s="7">
        <f>F526+F529+F532+F538+F535+F541+F544</f>
        <v>35600</v>
      </c>
    </row>
    <row r="523" spans="1:6" s="9" customFormat="1" ht="32.700000000000003" customHeight="1" x14ac:dyDescent="0.3">
      <c r="A523" s="4" t="s">
        <v>511</v>
      </c>
      <c r="B523" s="5" t="s">
        <v>510</v>
      </c>
      <c r="C523" s="6"/>
      <c r="D523" s="7">
        <f t="shared" ref="D523:F524" si="124">D524</f>
        <v>40000</v>
      </c>
      <c r="E523" s="7">
        <f t="shared" si="124"/>
        <v>0</v>
      </c>
      <c r="F523" s="7">
        <f t="shared" si="124"/>
        <v>0</v>
      </c>
    </row>
    <row r="524" spans="1:6" ht="31.05" x14ac:dyDescent="0.3">
      <c r="A524" s="1" t="s">
        <v>392</v>
      </c>
      <c r="B524" s="2" t="s">
        <v>510</v>
      </c>
      <c r="C524" s="3">
        <v>200</v>
      </c>
      <c r="D524" s="8">
        <f t="shared" si="124"/>
        <v>40000</v>
      </c>
      <c r="E524" s="8">
        <f t="shared" si="124"/>
        <v>0</v>
      </c>
      <c r="F524" s="8">
        <f t="shared" si="124"/>
        <v>0</v>
      </c>
    </row>
    <row r="525" spans="1:6" ht="31.05" x14ac:dyDescent="0.3">
      <c r="A525" s="1" t="s">
        <v>393</v>
      </c>
      <c r="B525" s="2" t="s">
        <v>510</v>
      </c>
      <c r="C525" s="3">
        <v>240</v>
      </c>
      <c r="D525" s="8">
        <v>40000</v>
      </c>
      <c r="E525" s="8">
        <v>0</v>
      </c>
      <c r="F525" s="8">
        <v>0</v>
      </c>
    </row>
    <row r="526" spans="1:6" s="9" customFormat="1" ht="46.55" x14ac:dyDescent="0.3">
      <c r="A526" s="4" t="s">
        <v>442</v>
      </c>
      <c r="B526" s="5" t="s">
        <v>95</v>
      </c>
      <c r="C526" s="6"/>
      <c r="D526" s="7">
        <f t="shared" ref="D526:F527" si="125">D527</f>
        <v>10000</v>
      </c>
      <c r="E526" s="7">
        <f t="shared" si="125"/>
        <v>5000</v>
      </c>
      <c r="F526" s="7">
        <f t="shared" si="125"/>
        <v>3600</v>
      </c>
    </row>
    <row r="527" spans="1:6" ht="31.05" x14ac:dyDescent="0.3">
      <c r="A527" s="1" t="s">
        <v>392</v>
      </c>
      <c r="B527" s="2" t="s">
        <v>95</v>
      </c>
      <c r="C527" s="3">
        <v>200</v>
      </c>
      <c r="D527" s="8">
        <f t="shared" si="125"/>
        <v>10000</v>
      </c>
      <c r="E527" s="8">
        <f t="shared" si="125"/>
        <v>5000</v>
      </c>
      <c r="F527" s="8">
        <f t="shared" si="125"/>
        <v>3600</v>
      </c>
    </row>
    <row r="528" spans="1:6" ht="31.05" x14ac:dyDescent="0.3">
      <c r="A528" s="1" t="s">
        <v>393</v>
      </c>
      <c r="B528" s="2" t="s">
        <v>95</v>
      </c>
      <c r="C528" s="3">
        <v>240</v>
      </c>
      <c r="D528" s="8">
        <v>10000</v>
      </c>
      <c r="E528" s="8">
        <v>5000</v>
      </c>
      <c r="F528" s="8">
        <v>3600</v>
      </c>
    </row>
    <row r="529" spans="1:6" s="9" customFormat="1" ht="50.4" customHeight="1" x14ac:dyDescent="0.3">
      <c r="A529" s="4" t="s">
        <v>366</v>
      </c>
      <c r="B529" s="5" t="s">
        <v>96</v>
      </c>
      <c r="C529" s="6"/>
      <c r="D529" s="7">
        <f t="shared" ref="D529:F530" si="126">D530</f>
        <v>7000</v>
      </c>
      <c r="E529" s="7">
        <f t="shared" si="126"/>
        <v>5000</v>
      </c>
      <c r="F529" s="7">
        <f t="shared" si="126"/>
        <v>3600</v>
      </c>
    </row>
    <row r="530" spans="1:6" ht="31.05" x14ac:dyDescent="0.3">
      <c r="A530" s="1" t="s">
        <v>392</v>
      </c>
      <c r="B530" s="2" t="s">
        <v>96</v>
      </c>
      <c r="C530" s="3">
        <v>200</v>
      </c>
      <c r="D530" s="8">
        <f t="shared" si="126"/>
        <v>7000</v>
      </c>
      <c r="E530" s="8">
        <f t="shared" si="126"/>
        <v>5000</v>
      </c>
      <c r="F530" s="8">
        <f t="shared" si="126"/>
        <v>3600</v>
      </c>
    </row>
    <row r="531" spans="1:6" ht="31.05" x14ac:dyDescent="0.3">
      <c r="A531" s="1" t="s">
        <v>393</v>
      </c>
      <c r="B531" s="2" t="s">
        <v>96</v>
      </c>
      <c r="C531" s="3">
        <v>240</v>
      </c>
      <c r="D531" s="8">
        <v>7000</v>
      </c>
      <c r="E531" s="8">
        <v>5000</v>
      </c>
      <c r="F531" s="8">
        <v>3600</v>
      </c>
    </row>
    <row r="532" spans="1:6" s="9" customFormat="1" ht="31.05" x14ac:dyDescent="0.3">
      <c r="A532" s="4" t="s">
        <v>323</v>
      </c>
      <c r="B532" s="5" t="s">
        <v>97</v>
      </c>
      <c r="C532" s="6"/>
      <c r="D532" s="7">
        <f t="shared" ref="D532:F533" si="127">D533</f>
        <v>20000</v>
      </c>
      <c r="E532" s="7">
        <f t="shared" si="127"/>
        <v>5000</v>
      </c>
      <c r="F532" s="7">
        <f t="shared" si="127"/>
        <v>3500</v>
      </c>
    </row>
    <row r="533" spans="1:6" ht="31.05" x14ac:dyDescent="0.3">
      <c r="A533" s="1" t="s">
        <v>392</v>
      </c>
      <c r="B533" s="2" t="s">
        <v>97</v>
      </c>
      <c r="C533" s="3">
        <v>200</v>
      </c>
      <c r="D533" s="8">
        <f t="shared" si="127"/>
        <v>20000</v>
      </c>
      <c r="E533" s="8">
        <f t="shared" si="127"/>
        <v>5000</v>
      </c>
      <c r="F533" s="8">
        <f t="shared" si="127"/>
        <v>3500</v>
      </c>
    </row>
    <row r="534" spans="1:6" ht="34.9" customHeight="1" x14ac:dyDescent="0.3">
      <c r="A534" s="1" t="s">
        <v>393</v>
      </c>
      <c r="B534" s="2" t="s">
        <v>97</v>
      </c>
      <c r="C534" s="3">
        <v>240</v>
      </c>
      <c r="D534" s="8">
        <v>20000</v>
      </c>
      <c r="E534" s="8">
        <v>5000</v>
      </c>
      <c r="F534" s="8">
        <v>3500</v>
      </c>
    </row>
    <row r="535" spans="1:6" s="9" customFormat="1" ht="46.55" x14ac:dyDescent="0.3">
      <c r="A535" s="4" t="s">
        <v>347</v>
      </c>
      <c r="B535" s="5" t="s">
        <v>98</v>
      </c>
      <c r="C535" s="6"/>
      <c r="D535" s="7">
        <f t="shared" ref="D535:F536" si="128">D536</f>
        <v>35400</v>
      </c>
      <c r="E535" s="7">
        <f t="shared" si="128"/>
        <v>5000</v>
      </c>
      <c r="F535" s="7">
        <f t="shared" si="128"/>
        <v>3600</v>
      </c>
    </row>
    <row r="536" spans="1:6" ht="31.05" x14ac:dyDescent="0.3">
      <c r="A536" s="1" t="s">
        <v>392</v>
      </c>
      <c r="B536" s="2" t="s">
        <v>98</v>
      </c>
      <c r="C536" s="3">
        <v>200</v>
      </c>
      <c r="D536" s="8">
        <f t="shared" si="128"/>
        <v>35400</v>
      </c>
      <c r="E536" s="8">
        <f t="shared" si="128"/>
        <v>5000</v>
      </c>
      <c r="F536" s="8">
        <f t="shared" si="128"/>
        <v>3600</v>
      </c>
    </row>
    <row r="537" spans="1:6" ht="31.05" x14ac:dyDescent="0.3">
      <c r="A537" s="1" t="s">
        <v>393</v>
      </c>
      <c r="B537" s="2" t="s">
        <v>98</v>
      </c>
      <c r="C537" s="3">
        <v>240</v>
      </c>
      <c r="D537" s="8">
        <v>35400</v>
      </c>
      <c r="E537" s="8">
        <v>5000</v>
      </c>
      <c r="F537" s="8">
        <v>3600</v>
      </c>
    </row>
    <row r="538" spans="1:6" s="9" customFormat="1" ht="46.55" x14ac:dyDescent="0.3">
      <c r="A538" s="4" t="s">
        <v>346</v>
      </c>
      <c r="B538" s="5" t="s">
        <v>99</v>
      </c>
      <c r="C538" s="6"/>
      <c r="D538" s="7">
        <f t="shared" ref="D538:F539" si="129">D539</f>
        <v>20000</v>
      </c>
      <c r="E538" s="7">
        <f t="shared" si="129"/>
        <v>5000</v>
      </c>
      <c r="F538" s="7">
        <f t="shared" si="129"/>
        <v>7000</v>
      </c>
    </row>
    <row r="539" spans="1:6" ht="31.05" x14ac:dyDescent="0.3">
      <c r="A539" s="1" t="s">
        <v>392</v>
      </c>
      <c r="B539" s="2" t="s">
        <v>99</v>
      </c>
      <c r="C539" s="3">
        <v>200</v>
      </c>
      <c r="D539" s="8">
        <f t="shared" si="129"/>
        <v>20000</v>
      </c>
      <c r="E539" s="8">
        <f t="shared" si="129"/>
        <v>5000</v>
      </c>
      <c r="F539" s="8">
        <f t="shared" si="129"/>
        <v>7000</v>
      </c>
    </row>
    <row r="540" spans="1:6" ht="31.05" x14ac:dyDescent="0.3">
      <c r="A540" s="1" t="s">
        <v>393</v>
      </c>
      <c r="B540" s="2" t="s">
        <v>99</v>
      </c>
      <c r="C540" s="3">
        <v>240</v>
      </c>
      <c r="D540" s="8">
        <v>20000</v>
      </c>
      <c r="E540" s="8">
        <v>5000</v>
      </c>
      <c r="F540" s="8">
        <v>7000</v>
      </c>
    </row>
    <row r="541" spans="1:6" s="9" customFormat="1" ht="31.05" x14ac:dyDescent="0.3">
      <c r="A541" s="4" t="s">
        <v>313</v>
      </c>
      <c r="B541" s="5" t="s">
        <v>100</v>
      </c>
      <c r="C541" s="6"/>
      <c r="D541" s="7">
        <f t="shared" ref="D541:F542" si="130">D542</f>
        <v>20000</v>
      </c>
      <c r="E541" s="7">
        <f t="shared" si="130"/>
        <v>5000</v>
      </c>
      <c r="F541" s="7">
        <f t="shared" si="130"/>
        <v>3500</v>
      </c>
    </row>
    <row r="542" spans="1:6" ht="31.05" x14ac:dyDescent="0.3">
      <c r="A542" s="1" t="s">
        <v>392</v>
      </c>
      <c r="B542" s="2" t="s">
        <v>100</v>
      </c>
      <c r="C542" s="3">
        <v>200</v>
      </c>
      <c r="D542" s="8">
        <f t="shared" si="130"/>
        <v>20000</v>
      </c>
      <c r="E542" s="8">
        <f t="shared" si="130"/>
        <v>5000</v>
      </c>
      <c r="F542" s="8">
        <f t="shared" si="130"/>
        <v>3500</v>
      </c>
    </row>
    <row r="543" spans="1:6" ht="31.05" x14ac:dyDescent="0.3">
      <c r="A543" s="1" t="s">
        <v>393</v>
      </c>
      <c r="B543" s="2" t="s">
        <v>100</v>
      </c>
      <c r="C543" s="3">
        <v>240</v>
      </c>
      <c r="D543" s="8">
        <v>20000</v>
      </c>
      <c r="E543" s="8">
        <v>5000</v>
      </c>
      <c r="F543" s="8">
        <v>3500</v>
      </c>
    </row>
    <row r="544" spans="1:6" s="9" customFormat="1" ht="31.05" x14ac:dyDescent="0.3">
      <c r="A544" s="4" t="s">
        <v>280</v>
      </c>
      <c r="B544" s="5" t="s">
        <v>101</v>
      </c>
      <c r="C544" s="6"/>
      <c r="D544" s="7">
        <f>D547+D545</f>
        <v>261773</v>
      </c>
      <c r="E544" s="7">
        <f>E547</f>
        <v>5000</v>
      </c>
      <c r="F544" s="7">
        <f>F547</f>
        <v>10800</v>
      </c>
    </row>
    <row r="545" spans="1:6" ht="48.75" customHeight="1" x14ac:dyDescent="0.3">
      <c r="A545" s="1" t="s">
        <v>390</v>
      </c>
      <c r="B545" s="2" t="s">
        <v>101</v>
      </c>
      <c r="C545" s="3">
        <v>100</v>
      </c>
      <c r="D545" s="8">
        <f>D546</f>
        <v>205402.44</v>
      </c>
      <c r="E545" s="8">
        <f>E546</f>
        <v>0</v>
      </c>
      <c r="F545" s="8">
        <f>F546</f>
        <v>0</v>
      </c>
    </row>
    <row r="546" spans="1:6" x14ac:dyDescent="0.3">
      <c r="A546" s="1" t="s">
        <v>411</v>
      </c>
      <c r="B546" s="2" t="s">
        <v>101</v>
      </c>
      <c r="C546" s="3" t="s">
        <v>412</v>
      </c>
      <c r="D546" s="8">
        <v>205402.44</v>
      </c>
      <c r="E546" s="8">
        <v>0</v>
      </c>
      <c r="F546" s="8">
        <v>0</v>
      </c>
    </row>
    <row r="547" spans="1:6" ht="31.05" x14ac:dyDescent="0.3">
      <c r="A547" s="1" t="s">
        <v>392</v>
      </c>
      <c r="B547" s="2" t="s">
        <v>101</v>
      </c>
      <c r="C547" s="3">
        <v>200</v>
      </c>
      <c r="D547" s="8">
        <f t="shared" ref="D547:F547" si="131">D548</f>
        <v>56370.559999999998</v>
      </c>
      <c r="E547" s="8">
        <f t="shared" si="131"/>
        <v>5000</v>
      </c>
      <c r="F547" s="8">
        <f t="shared" si="131"/>
        <v>10800</v>
      </c>
    </row>
    <row r="548" spans="1:6" ht="31.05" x14ac:dyDescent="0.3">
      <c r="A548" s="1" t="s">
        <v>393</v>
      </c>
      <c r="B548" s="2" t="s">
        <v>101</v>
      </c>
      <c r="C548" s="3">
        <v>240</v>
      </c>
      <c r="D548" s="8">
        <v>56370.559999999998</v>
      </c>
      <c r="E548" s="8">
        <v>5000</v>
      </c>
      <c r="F548" s="8">
        <v>10800</v>
      </c>
    </row>
    <row r="549" spans="1:6" ht="46.55" x14ac:dyDescent="0.3">
      <c r="A549" s="4" t="s">
        <v>351</v>
      </c>
      <c r="B549" s="5" t="s">
        <v>102</v>
      </c>
      <c r="C549" s="6"/>
      <c r="D549" s="7">
        <f>D556+D559+D562+D550+D553</f>
        <v>2137152.4700000002</v>
      </c>
      <c r="E549" s="7">
        <f>E556+E559+E562</f>
        <v>37800</v>
      </c>
      <c r="F549" s="7">
        <f>F556+F559+F562</f>
        <v>41500</v>
      </c>
    </row>
    <row r="550" spans="1:6" s="9" customFormat="1" ht="32.700000000000003" customHeight="1" x14ac:dyDescent="0.3">
      <c r="A550" s="4" t="s">
        <v>596</v>
      </c>
      <c r="B550" s="5">
        <v>1800074650</v>
      </c>
      <c r="C550" s="6"/>
      <c r="D550" s="7">
        <f t="shared" ref="D550:F554" si="132">D551</f>
        <v>1902350</v>
      </c>
      <c r="E550" s="7">
        <f t="shared" si="132"/>
        <v>0</v>
      </c>
      <c r="F550" s="7">
        <f t="shared" si="132"/>
        <v>0</v>
      </c>
    </row>
    <row r="551" spans="1:6" ht="31.05" x14ac:dyDescent="0.3">
      <c r="A551" s="1" t="s">
        <v>392</v>
      </c>
      <c r="B551" s="2">
        <v>1800074650</v>
      </c>
      <c r="C551" s="3">
        <v>200</v>
      </c>
      <c r="D551" s="8">
        <f t="shared" si="132"/>
        <v>1902350</v>
      </c>
      <c r="E551" s="8">
        <f t="shared" si="132"/>
        <v>0</v>
      </c>
      <c r="F551" s="8">
        <f t="shared" si="132"/>
        <v>0</v>
      </c>
    </row>
    <row r="552" spans="1:6" ht="31.05" x14ac:dyDescent="0.3">
      <c r="A552" s="1" t="s">
        <v>393</v>
      </c>
      <c r="B552" s="2">
        <v>1800074650</v>
      </c>
      <c r="C552" s="3">
        <v>240</v>
      </c>
      <c r="D552" s="8">
        <v>1902350</v>
      </c>
      <c r="E552" s="8">
        <v>0</v>
      </c>
      <c r="F552" s="8">
        <v>0</v>
      </c>
    </row>
    <row r="553" spans="1:6" s="9" customFormat="1" ht="32.700000000000003" customHeight="1" x14ac:dyDescent="0.3">
      <c r="A553" s="4" t="s">
        <v>598</v>
      </c>
      <c r="B553" s="5" t="s">
        <v>597</v>
      </c>
      <c r="C553" s="6"/>
      <c r="D553" s="7">
        <f t="shared" si="132"/>
        <v>175802.47</v>
      </c>
      <c r="E553" s="7">
        <f t="shared" si="132"/>
        <v>0</v>
      </c>
      <c r="F553" s="7">
        <f t="shared" si="132"/>
        <v>0</v>
      </c>
    </row>
    <row r="554" spans="1:6" ht="31.05" x14ac:dyDescent="0.3">
      <c r="A554" s="1" t="s">
        <v>392</v>
      </c>
      <c r="B554" s="2" t="s">
        <v>597</v>
      </c>
      <c r="C554" s="3">
        <v>200</v>
      </c>
      <c r="D554" s="8">
        <f t="shared" si="132"/>
        <v>175802.47</v>
      </c>
      <c r="E554" s="8">
        <f t="shared" si="132"/>
        <v>0</v>
      </c>
      <c r="F554" s="8">
        <f t="shared" si="132"/>
        <v>0</v>
      </c>
    </row>
    <row r="555" spans="1:6" ht="31.05" x14ac:dyDescent="0.3">
      <c r="A555" s="1" t="s">
        <v>393</v>
      </c>
      <c r="B555" s="2" t="s">
        <v>597</v>
      </c>
      <c r="C555" s="3">
        <v>240</v>
      </c>
      <c r="D555" s="8">
        <v>175802.47</v>
      </c>
      <c r="E555" s="8">
        <v>0</v>
      </c>
      <c r="F555" s="8">
        <v>0</v>
      </c>
    </row>
    <row r="556" spans="1:6" s="9" customFormat="1" ht="31.05" x14ac:dyDescent="0.3">
      <c r="A556" s="4" t="s">
        <v>302</v>
      </c>
      <c r="B556" s="5" t="s">
        <v>103</v>
      </c>
      <c r="C556" s="6"/>
      <c r="D556" s="7">
        <f t="shared" ref="D556:F557" si="133">D557</f>
        <v>0</v>
      </c>
      <c r="E556" s="7">
        <f t="shared" si="133"/>
        <v>10000</v>
      </c>
      <c r="F556" s="7">
        <f t="shared" si="133"/>
        <v>10000</v>
      </c>
    </row>
    <row r="557" spans="1:6" ht="31.05" x14ac:dyDescent="0.3">
      <c r="A557" s="1" t="s">
        <v>392</v>
      </c>
      <c r="B557" s="2" t="s">
        <v>103</v>
      </c>
      <c r="C557" s="3">
        <v>200</v>
      </c>
      <c r="D557" s="8">
        <f t="shared" si="133"/>
        <v>0</v>
      </c>
      <c r="E557" s="8">
        <f t="shared" si="133"/>
        <v>10000</v>
      </c>
      <c r="F557" s="8">
        <f t="shared" si="133"/>
        <v>10000</v>
      </c>
    </row>
    <row r="558" spans="1:6" ht="31.05" x14ac:dyDescent="0.3">
      <c r="A558" s="1" t="s">
        <v>393</v>
      </c>
      <c r="B558" s="2" t="s">
        <v>103</v>
      </c>
      <c r="C558" s="3">
        <v>240</v>
      </c>
      <c r="D558" s="8">
        <v>0</v>
      </c>
      <c r="E558" s="8">
        <v>10000</v>
      </c>
      <c r="F558" s="8">
        <v>10000</v>
      </c>
    </row>
    <row r="559" spans="1:6" s="9" customFormat="1" ht="31.05" x14ac:dyDescent="0.3">
      <c r="A559" s="4" t="s">
        <v>291</v>
      </c>
      <c r="B559" s="5" t="s">
        <v>104</v>
      </c>
      <c r="C559" s="6"/>
      <c r="D559" s="7">
        <f t="shared" ref="D559:F560" si="134">D560</f>
        <v>9000</v>
      </c>
      <c r="E559" s="7">
        <f t="shared" si="134"/>
        <v>9000</v>
      </c>
      <c r="F559" s="7">
        <f t="shared" si="134"/>
        <v>9000</v>
      </c>
    </row>
    <row r="560" spans="1:6" ht="31.05" x14ac:dyDescent="0.3">
      <c r="A560" s="1" t="s">
        <v>392</v>
      </c>
      <c r="B560" s="2" t="s">
        <v>104</v>
      </c>
      <c r="C560" s="3">
        <v>200</v>
      </c>
      <c r="D560" s="8">
        <f t="shared" si="134"/>
        <v>9000</v>
      </c>
      <c r="E560" s="8">
        <f t="shared" si="134"/>
        <v>9000</v>
      </c>
      <c r="F560" s="8">
        <f t="shared" si="134"/>
        <v>9000</v>
      </c>
    </row>
    <row r="561" spans="1:6" ht="31.05" x14ac:dyDescent="0.3">
      <c r="A561" s="1" t="s">
        <v>393</v>
      </c>
      <c r="B561" s="2" t="s">
        <v>104</v>
      </c>
      <c r="C561" s="3">
        <v>240</v>
      </c>
      <c r="D561" s="8">
        <v>9000</v>
      </c>
      <c r="E561" s="8">
        <v>9000</v>
      </c>
      <c r="F561" s="8">
        <v>9000</v>
      </c>
    </row>
    <row r="562" spans="1:6" s="9" customFormat="1" ht="22.15" customHeight="1" x14ac:dyDescent="0.3">
      <c r="A562" s="4" t="s">
        <v>267</v>
      </c>
      <c r="B562" s="5" t="s">
        <v>105</v>
      </c>
      <c r="C562" s="6"/>
      <c r="D562" s="7">
        <f t="shared" ref="D562:F563" si="135">D563</f>
        <v>50000</v>
      </c>
      <c r="E562" s="7">
        <f t="shared" si="135"/>
        <v>18800</v>
      </c>
      <c r="F562" s="7">
        <f t="shared" si="135"/>
        <v>22500</v>
      </c>
    </row>
    <row r="563" spans="1:6" ht="31.05" x14ac:dyDescent="0.3">
      <c r="A563" s="1" t="s">
        <v>392</v>
      </c>
      <c r="B563" s="2" t="s">
        <v>105</v>
      </c>
      <c r="C563" s="3">
        <v>200</v>
      </c>
      <c r="D563" s="8">
        <f t="shared" si="135"/>
        <v>50000</v>
      </c>
      <c r="E563" s="8">
        <f t="shared" si="135"/>
        <v>18800</v>
      </c>
      <c r="F563" s="8">
        <f t="shared" si="135"/>
        <v>22500</v>
      </c>
    </row>
    <row r="564" spans="1:6" ht="31.05" x14ac:dyDescent="0.3">
      <c r="A564" s="1" t="s">
        <v>393</v>
      </c>
      <c r="B564" s="2" t="s">
        <v>105</v>
      </c>
      <c r="C564" s="3">
        <v>240</v>
      </c>
      <c r="D564" s="8">
        <v>50000</v>
      </c>
      <c r="E564" s="8">
        <v>18800</v>
      </c>
      <c r="F564" s="8">
        <v>22500</v>
      </c>
    </row>
    <row r="565" spans="1:6" ht="46.55" x14ac:dyDescent="0.3">
      <c r="A565" s="4" t="s">
        <v>357</v>
      </c>
      <c r="B565" s="5" t="s">
        <v>106</v>
      </c>
      <c r="C565" s="6"/>
      <c r="D565" s="7">
        <f>D566+D569+D572+D575+D578+D581+D584+D587+D590+D593+D596+D599+D602+D605+D608+D611+D614+D624+D627+D630</f>
        <v>21435105.32</v>
      </c>
      <c r="E565" s="7">
        <f t="shared" ref="E565:F565" si="136">E572+E578+E581+E584+E587+E590+E593+E596+E599+E602+E605+E608+E611+E614+E624+E627</f>
        <v>3478000</v>
      </c>
      <c r="F565" s="7">
        <f t="shared" si="136"/>
        <v>2596400</v>
      </c>
    </row>
    <row r="566" spans="1:6" x14ac:dyDescent="0.3">
      <c r="A566" s="4" t="s">
        <v>493</v>
      </c>
      <c r="B566" s="5" t="s">
        <v>521</v>
      </c>
      <c r="C566" s="6"/>
      <c r="D566" s="7">
        <f>D567</f>
        <v>6619995.7000000002</v>
      </c>
      <c r="E566" s="7">
        <f t="shared" ref="E566:F567" si="137">E567</f>
        <v>0</v>
      </c>
      <c r="F566" s="7">
        <f t="shared" si="137"/>
        <v>0</v>
      </c>
    </row>
    <row r="567" spans="1:6" ht="31.05" x14ac:dyDescent="0.3">
      <c r="A567" s="1" t="s">
        <v>392</v>
      </c>
      <c r="B567" s="2" t="s">
        <v>521</v>
      </c>
      <c r="C567" s="3">
        <v>200</v>
      </c>
      <c r="D567" s="8">
        <f>D568</f>
        <v>6619995.7000000002</v>
      </c>
      <c r="E567" s="8">
        <f t="shared" si="137"/>
        <v>0</v>
      </c>
      <c r="F567" s="8">
        <f t="shared" si="137"/>
        <v>0</v>
      </c>
    </row>
    <row r="568" spans="1:6" ht="31.05" x14ac:dyDescent="0.3">
      <c r="A568" s="1" t="s">
        <v>393</v>
      </c>
      <c r="B568" s="2" t="s">
        <v>521</v>
      </c>
      <c r="C568" s="3">
        <v>240</v>
      </c>
      <c r="D568" s="8">
        <f>5626996.3+992999.4</f>
        <v>6619995.7000000002</v>
      </c>
      <c r="E568" s="8">
        <v>0</v>
      </c>
      <c r="F568" s="8">
        <v>0</v>
      </c>
    </row>
    <row r="569" spans="1:6" s="9" customFormat="1" x14ac:dyDescent="0.3">
      <c r="A569" s="4" t="s">
        <v>522</v>
      </c>
      <c r="B569" s="5">
        <v>1900081640</v>
      </c>
      <c r="C569" s="6"/>
      <c r="D569" s="7">
        <f t="shared" ref="D569:F570" si="138">D570</f>
        <v>40000</v>
      </c>
      <c r="E569" s="7">
        <f t="shared" si="138"/>
        <v>0</v>
      </c>
      <c r="F569" s="7">
        <f t="shared" si="138"/>
        <v>0</v>
      </c>
    </row>
    <row r="570" spans="1:6" ht="31.05" x14ac:dyDescent="0.3">
      <c r="A570" s="1" t="s">
        <v>392</v>
      </c>
      <c r="B570" s="2">
        <v>1900081640</v>
      </c>
      <c r="C570" s="3">
        <v>200</v>
      </c>
      <c r="D570" s="8">
        <f t="shared" si="138"/>
        <v>40000</v>
      </c>
      <c r="E570" s="8">
        <f t="shared" si="138"/>
        <v>0</v>
      </c>
      <c r="F570" s="8">
        <f t="shared" si="138"/>
        <v>0</v>
      </c>
    </row>
    <row r="571" spans="1:6" ht="31.05" x14ac:dyDescent="0.3">
      <c r="A571" s="1" t="s">
        <v>393</v>
      </c>
      <c r="B571" s="2">
        <v>1900081640</v>
      </c>
      <c r="C571" s="3">
        <v>240</v>
      </c>
      <c r="D571" s="8">
        <v>40000</v>
      </c>
      <c r="E571" s="8">
        <v>0</v>
      </c>
      <c r="F571" s="8">
        <v>0</v>
      </c>
    </row>
    <row r="572" spans="1:6" s="9" customFormat="1" ht="31.05" x14ac:dyDescent="0.3">
      <c r="A572" s="4" t="s">
        <v>279</v>
      </c>
      <c r="B572" s="5" t="s">
        <v>107</v>
      </c>
      <c r="C572" s="6"/>
      <c r="D572" s="7">
        <f t="shared" ref="D572:F576" si="139">D573</f>
        <v>20000</v>
      </c>
      <c r="E572" s="7">
        <f t="shared" si="139"/>
        <v>40000</v>
      </c>
      <c r="F572" s="7">
        <f t="shared" si="139"/>
        <v>40000</v>
      </c>
    </row>
    <row r="573" spans="1:6" ht="31.05" x14ac:dyDescent="0.3">
      <c r="A573" s="1" t="s">
        <v>392</v>
      </c>
      <c r="B573" s="2" t="s">
        <v>107</v>
      </c>
      <c r="C573" s="3">
        <v>200</v>
      </c>
      <c r="D573" s="8">
        <f t="shared" si="139"/>
        <v>20000</v>
      </c>
      <c r="E573" s="8">
        <f t="shared" si="139"/>
        <v>40000</v>
      </c>
      <c r="F573" s="8">
        <f t="shared" si="139"/>
        <v>40000</v>
      </c>
    </row>
    <row r="574" spans="1:6" ht="31.05" x14ac:dyDescent="0.3">
      <c r="A574" s="1" t="s">
        <v>393</v>
      </c>
      <c r="B574" s="2" t="s">
        <v>107</v>
      </c>
      <c r="C574" s="3">
        <v>240</v>
      </c>
      <c r="D574" s="8">
        <v>20000</v>
      </c>
      <c r="E574" s="8">
        <v>40000</v>
      </c>
      <c r="F574" s="8">
        <v>40000</v>
      </c>
    </row>
    <row r="575" spans="1:6" s="9" customFormat="1" x14ac:dyDescent="0.3">
      <c r="A575" s="4" t="s">
        <v>520</v>
      </c>
      <c r="B575" s="5">
        <v>1900082310</v>
      </c>
      <c r="C575" s="6"/>
      <c r="D575" s="7">
        <f t="shared" si="139"/>
        <v>21000</v>
      </c>
      <c r="E575" s="7">
        <f t="shared" si="139"/>
        <v>0</v>
      </c>
      <c r="F575" s="7">
        <f t="shared" si="139"/>
        <v>0</v>
      </c>
    </row>
    <row r="576" spans="1:6" ht="31.05" x14ac:dyDescent="0.3">
      <c r="A576" s="1" t="s">
        <v>392</v>
      </c>
      <c r="B576" s="2">
        <v>1900082310</v>
      </c>
      <c r="C576" s="3">
        <v>200</v>
      </c>
      <c r="D576" s="8">
        <f t="shared" si="139"/>
        <v>21000</v>
      </c>
      <c r="E576" s="8">
        <f t="shared" si="139"/>
        <v>0</v>
      </c>
      <c r="F576" s="8">
        <f t="shared" si="139"/>
        <v>0</v>
      </c>
    </row>
    <row r="577" spans="1:6" ht="31.05" x14ac:dyDescent="0.3">
      <c r="A577" s="1" t="s">
        <v>393</v>
      </c>
      <c r="B577" s="2">
        <v>1900082310</v>
      </c>
      <c r="C577" s="3">
        <v>240</v>
      </c>
      <c r="D577" s="8">
        <v>21000</v>
      </c>
      <c r="E577" s="8">
        <v>0</v>
      </c>
      <c r="F577" s="8">
        <v>0</v>
      </c>
    </row>
    <row r="578" spans="1:6" s="9" customFormat="1" x14ac:dyDescent="0.3">
      <c r="A578" s="4" t="s">
        <v>244</v>
      </c>
      <c r="B578" s="5" t="s">
        <v>108</v>
      </c>
      <c r="C578" s="6"/>
      <c r="D578" s="7">
        <f t="shared" ref="D578:F579" si="140">D579</f>
        <v>0</v>
      </c>
      <c r="E578" s="7">
        <f t="shared" si="140"/>
        <v>100000</v>
      </c>
      <c r="F578" s="7">
        <f t="shared" si="140"/>
        <v>100000</v>
      </c>
    </row>
    <row r="579" spans="1:6" ht="31.05" x14ac:dyDescent="0.3">
      <c r="A579" s="1" t="s">
        <v>392</v>
      </c>
      <c r="B579" s="2" t="s">
        <v>108</v>
      </c>
      <c r="C579" s="3">
        <v>200</v>
      </c>
      <c r="D579" s="8">
        <f t="shared" si="140"/>
        <v>0</v>
      </c>
      <c r="E579" s="8">
        <f t="shared" si="140"/>
        <v>100000</v>
      </c>
      <c r="F579" s="8">
        <f t="shared" si="140"/>
        <v>100000</v>
      </c>
    </row>
    <row r="580" spans="1:6" ht="31.05" x14ac:dyDescent="0.3">
      <c r="A580" s="1" t="s">
        <v>393</v>
      </c>
      <c r="B580" s="2" t="s">
        <v>108</v>
      </c>
      <c r="C580" s="3">
        <v>240</v>
      </c>
      <c r="D580" s="8">
        <v>0</v>
      </c>
      <c r="E580" s="8">
        <v>100000</v>
      </c>
      <c r="F580" s="8">
        <v>100000</v>
      </c>
    </row>
    <row r="581" spans="1:6" s="9" customFormat="1" x14ac:dyDescent="0.3">
      <c r="A581" s="4" t="s">
        <v>223</v>
      </c>
      <c r="B581" s="5" t="s">
        <v>109</v>
      </c>
      <c r="C581" s="6"/>
      <c r="D581" s="7">
        <f t="shared" ref="D581:F582" si="141">D582</f>
        <v>250000</v>
      </c>
      <c r="E581" s="7">
        <f t="shared" si="141"/>
        <v>100000</v>
      </c>
      <c r="F581" s="7">
        <f t="shared" si="141"/>
        <v>100000</v>
      </c>
    </row>
    <row r="582" spans="1:6" ht="31.05" x14ac:dyDescent="0.3">
      <c r="A582" s="1" t="s">
        <v>392</v>
      </c>
      <c r="B582" s="2" t="s">
        <v>109</v>
      </c>
      <c r="C582" s="3">
        <v>200</v>
      </c>
      <c r="D582" s="8">
        <f t="shared" si="141"/>
        <v>250000</v>
      </c>
      <c r="E582" s="8">
        <f t="shared" si="141"/>
        <v>100000</v>
      </c>
      <c r="F582" s="8">
        <f t="shared" si="141"/>
        <v>100000</v>
      </c>
    </row>
    <row r="583" spans="1:6" ht="31.05" x14ac:dyDescent="0.3">
      <c r="A583" s="1" t="s">
        <v>393</v>
      </c>
      <c r="B583" s="2" t="s">
        <v>109</v>
      </c>
      <c r="C583" s="3">
        <v>240</v>
      </c>
      <c r="D583" s="8">
        <f>62500+62500+62500+62500</f>
        <v>250000</v>
      </c>
      <c r="E583" s="8">
        <f>25000+25000+25000+25000</f>
        <v>100000</v>
      </c>
      <c r="F583" s="8">
        <f>25000+25000+25000+25000</f>
        <v>100000</v>
      </c>
    </row>
    <row r="584" spans="1:6" s="9" customFormat="1" x14ac:dyDescent="0.3">
      <c r="A584" s="4" t="s">
        <v>243</v>
      </c>
      <c r="B584" s="5" t="s">
        <v>110</v>
      </c>
      <c r="C584" s="6"/>
      <c r="D584" s="7">
        <f t="shared" ref="D584:F585" si="142">D585</f>
        <v>782847.85</v>
      </c>
      <c r="E584" s="7">
        <f t="shared" si="142"/>
        <v>1000000</v>
      </c>
      <c r="F584" s="7">
        <f t="shared" si="142"/>
        <v>1000000</v>
      </c>
    </row>
    <row r="585" spans="1:6" ht="31.05" x14ac:dyDescent="0.3">
      <c r="A585" s="1" t="s">
        <v>392</v>
      </c>
      <c r="B585" s="2" t="s">
        <v>110</v>
      </c>
      <c r="C585" s="3">
        <v>200</v>
      </c>
      <c r="D585" s="8">
        <f t="shared" si="142"/>
        <v>782847.85</v>
      </c>
      <c r="E585" s="8">
        <f t="shared" si="142"/>
        <v>1000000</v>
      </c>
      <c r="F585" s="8">
        <f t="shared" si="142"/>
        <v>1000000</v>
      </c>
    </row>
    <row r="586" spans="1:6" ht="31.05" x14ac:dyDescent="0.3">
      <c r="A586" s="1" t="s">
        <v>393</v>
      </c>
      <c r="B586" s="2" t="s">
        <v>110</v>
      </c>
      <c r="C586" s="3">
        <v>240</v>
      </c>
      <c r="D586" s="8">
        <v>782847.85</v>
      </c>
      <c r="E586" s="8">
        <v>1000000</v>
      </c>
      <c r="F586" s="8">
        <v>1000000</v>
      </c>
    </row>
    <row r="587" spans="1:6" s="9" customFormat="1" ht="31.05" x14ac:dyDescent="0.3">
      <c r="A587" s="4" t="s">
        <v>316</v>
      </c>
      <c r="B587" s="5" t="s">
        <v>111</v>
      </c>
      <c r="C587" s="6"/>
      <c r="D587" s="7">
        <f t="shared" ref="D587:F588" si="143">D588</f>
        <v>2167327.9</v>
      </c>
      <c r="E587" s="7">
        <f t="shared" si="143"/>
        <v>500000</v>
      </c>
      <c r="F587" s="7">
        <f t="shared" si="143"/>
        <v>356400</v>
      </c>
    </row>
    <row r="588" spans="1:6" ht="31.05" x14ac:dyDescent="0.3">
      <c r="A588" s="1" t="s">
        <v>392</v>
      </c>
      <c r="B588" s="2" t="s">
        <v>111</v>
      </c>
      <c r="C588" s="3">
        <v>200</v>
      </c>
      <c r="D588" s="8">
        <f t="shared" si="143"/>
        <v>2167327.9</v>
      </c>
      <c r="E588" s="8">
        <f t="shared" si="143"/>
        <v>500000</v>
      </c>
      <c r="F588" s="8">
        <f t="shared" si="143"/>
        <v>356400</v>
      </c>
    </row>
    <row r="589" spans="1:6" ht="31.05" x14ac:dyDescent="0.3">
      <c r="A589" s="1" t="s">
        <v>393</v>
      </c>
      <c r="B589" s="2" t="s">
        <v>111</v>
      </c>
      <c r="C589" s="3">
        <v>240</v>
      </c>
      <c r="D589" s="8">
        <v>2167327.9</v>
      </c>
      <c r="E589" s="8">
        <v>500000</v>
      </c>
      <c r="F589" s="8">
        <v>356400</v>
      </c>
    </row>
    <row r="590" spans="1:6" s="9" customFormat="1" ht="31.05" x14ac:dyDescent="0.3">
      <c r="A590" s="4" t="s">
        <v>327</v>
      </c>
      <c r="B590" s="5" t="s">
        <v>112</v>
      </c>
      <c r="C590" s="6"/>
      <c r="D590" s="7">
        <f t="shared" ref="D590:F591" si="144">D591</f>
        <v>200000</v>
      </c>
      <c r="E590" s="7">
        <f t="shared" si="144"/>
        <v>0</v>
      </c>
      <c r="F590" s="7">
        <f t="shared" si="144"/>
        <v>0</v>
      </c>
    </row>
    <row r="591" spans="1:6" ht="31.05" x14ac:dyDescent="0.3">
      <c r="A591" s="1" t="s">
        <v>392</v>
      </c>
      <c r="B591" s="2" t="s">
        <v>112</v>
      </c>
      <c r="C591" s="3">
        <v>200</v>
      </c>
      <c r="D591" s="8">
        <f t="shared" si="144"/>
        <v>200000</v>
      </c>
      <c r="E591" s="8">
        <f t="shared" si="144"/>
        <v>0</v>
      </c>
      <c r="F591" s="8">
        <f t="shared" si="144"/>
        <v>0</v>
      </c>
    </row>
    <row r="592" spans="1:6" ht="31.05" x14ac:dyDescent="0.3">
      <c r="A592" s="1" t="s">
        <v>393</v>
      </c>
      <c r="B592" s="2" t="s">
        <v>112</v>
      </c>
      <c r="C592" s="3">
        <v>240</v>
      </c>
      <c r="D592" s="8">
        <v>200000</v>
      </c>
      <c r="E592" s="8">
        <v>0</v>
      </c>
      <c r="F592" s="8">
        <v>0</v>
      </c>
    </row>
    <row r="593" spans="1:6" s="9" customFormat="1" ht="33.25" customHeight="1" x14ac:dyDescent="0.3">
      <c r="A593" s="4" t="s">
        <v>437</v>
      </c>
      <c r="B593" s="5">
        <v>1900082710</v>
      </c>
      <c r="C593" s="6"/>
      <c r="D593" s="7">
        <f t="shared" ref="D593:D594" si="145">D594</f>
        <v>0</v>
      </c>
      <c r="E593" s="7">
        <f t="shared" ref="E593:E594" si="146">E594</f>
        <v>100000</v>
      </c>
      <c r="F593" s="7">
        <f t="shared" ref="F593:F594" si="147">F594</f>
        <v>0</v>
      </c>
    </row>
    <row r="594" spans="1:6" ht="31.05" x14ac:dyDescent="0.3">
      <c r="A594" s="1" t="s">
        <v>392</v>
      </c>
      <c r="B594" s="2">
        <v>1900082710</v>
      </c>
      <c r="C594" s="3">
        <v>200</v>
      </c>
      <c r="D594" s="8">
        <f t="shared" si="145"/>
        <v>0</v>
      </c>
      <c r="E594" s="8">
        <f t="shared" si="146"/>
        <v>100000</v>
      </c>
      <c r="F594" s="8">
        <f t="shared" si="147"/>
        <v>0</v>
      </c>
    </row>
    <row r="595" spans="1:6" ht="31.05" x14ac:dyDescent="0.3">
      <c r="A595" s="1" t="s">
        <v>393</v>
      </c>
      <c r="B595" s="2">
        <v>1900082710</v>
      </c>
      <c r="C595" s="3">
        <v>240</v>
      </c>
      <c r="D595" s="8">
        <v>0</v>
      </c>
      <c r="E595" s="8">
        <v>100000</v>
      </c>
      <c r="F595" s="8">
        <v>0</v>
      </c>
    </row>
    <row r="596" spans="1:6" s="9" customFormat="1" ht="31.05" hidden="1" x14ac:dyDescent="0.3">
      <c r="A596" s="4" t="s">
        <v>296</v>
      </c>
      <c r="B596" s="5" t="s">
        <v>113</v>
      </c>
      <c r="C596" s="6"/>
      <c r="D596" s="7">
        <f t="shared" ref="D596:F597" si="148">D597</f>
        <v>0</v>
      </c>
      <c r="E596" s="7">
        <f t="shared" si="148"/>
        <v>0</v>
      </c>
      <c r="F596" s="7">
        <f t="shared" si="148"/>
        <v>0</v>
      </c>
    </row>
    <row r="597" spans="1:6" ht="31.05" hidden="1" x14ac:dyDescent="0.3">
      <c r="A597" s="1" t="s">
        <v>392</v>
      </c>
      <c r="B597" s="2" t="s">
        <v>113</v>
      </c>
      <c r="C597" s="3">
        <v>200</v>
      </c>
      <c r="D597" s="8">
        <f t="shared" si="148"/>
        <v>0</v>
      </c>
      <c r="E597" s="8">
        <f t="shared" si="148"/>
        <v>0</v>
      </c>
      <c r="F597" s="8">
        <f t="shared" si="148"/>
        <v>0</v>
      </c>
    </row>
    <row r="598" spans="1:6" ht="31.05" hidden="1" x14ac:dyDescent="0.3">
      <c r="A598" s="1" t="s">
        <v>393</v>
      </c>
      <c r="B598" s="2" t="s">
        <v>113</v>
      </c>
      <c r="C598" s="3">
        <v>240</v>
      </c>
      <c r="D598" s="8"/>
      <c r="E598" s="8">
        <v>0</v>
      </c>
      <c r="F598" s="8">
        <v>0</v>
      </c>
    </row>
    <row r="599" spans="1:6" s="9" customFormat="1" x14ac:dyDescent="0.3">
      <c r="A599" s="4" t="s">
        <v>233</v>
      </c>
      <c r="B599" s="5" t="s">
        <v>114</v>
      </c>
      <c r="C599" s="6"/>
      <c r="D599" s="7">
        <f t="shared" ref="D599:F600" si="149">D600</f>
        <v>600000</v>
      </c>
      <c r="E599" s="7">
        <f t="shared" si="149"/>
        <v>300000</v>
      </c>
      <c r="F599" s="7">
        <f t="shared" si="149"/>
        <v>200000</v>
      </c>
    </row>
    <row r="600" spans="1:6" ht="31.05" x14ac:dyDescent="0.3">
      <c r="A600" s="1" t="s">
        <v>392</v>
      </c>
      <c r="B600" s="2" t="s">
        <v>114</v>
      </c>
      <c r="C600" s="3">
        <v>200</v>
      </c>
      <c r="D600" s="8">
        <f t="shared" si="149"/>
        <v>600000</v>
      </c>
      <c r="E600" s="8">
        <f t="shared" si="149"/>
        <v>300000</v>
      </c>
      <c r="F600" s="8">
        <f t="shared" si="149"/>
        <v>200000</v>
      </c>
    </row>
    <row r="601" spans="1:6" ht="31.05" x14ac:dyDescent="0.3">
      <c r="A601" s="1" t="s">
        <v>393</v>
      </c>
      <c r="B601" s="2" t="s">
        <v>114</v>
      </c>
      <c r="C601" s="3">
        <v>240</v>
      </c>
      <c r="D601" s="8">
        <f>75000+75000+75000+75000+300000</f>
        <v>600000</v>
      </c>
      <c r="E601" s="8">
        <f>75000+75000+75000+75000</f>
        <v>300000</v>
      </c>
      <c r="F601" s="8">
        <f>50000+50000+50000+50000</f>
        <v>200000</v>
      </c>
    </row>
    <row r="602" spans="1:6" s="9" customFormat="1" ht="108.55" x14ac:dyDescent="0.3">
      <c r="A602" s="4" t="s">
        <v>385</v>
      </c>
      <c r="B602" s="5" t="s">
        <v>115</v>
      </c>
      <c r="C602" s="6"/>
      <c r="D602" s="7">
        <f t="shared" ref="D602:F603" si="150">D603</f>
        <v>1196670.06</v>
      </c>
      <c r="E602" s="7">
        <f t="shared" si="150"/>
        <v>800000</v>
      </c>
      <c r="F602" s="7">
        <f t="shared" si="150"/>
        <v>500000</v>
      </c>
    </row>
    <row r="603" spans="1:6" ht="31.05" x14ac:dyDescent="0.3">
      <c r="A603" s="1" t="s">
        <v>392</v>
      </c>
      <c r="B603" s="2" t="s">
        <v>115</v>
      </c>
      <c r="C603" s="3">
        <v>200</v>
      </c>
      <c r="D603" s="8">
        <f t="shared" si="150"/>
        <v>1196670.06</v>
      </c>
      <c r="E603" s="8">
        <f t="shared" si="150"/>
        <v>800000</v>
      </c>
      <c r="F603" s="8">
        <f t="shared" si="150"/>
        <v>500000</v>
      </c>
    </row>
    <row r="604" spans="1:6" ht="31.05" x14ac:dyDescent="0.3">
      <c r="A604" s="1" t="s">
        <v>393</v>
      </c>
      <c r="B604" s="2" t="s">
        <v>115</v>
      </c>
      <c r="C604" s="3">
        <v>240</v>
      </c>
      <c r="D604" s="8">
        <v>1196670.06</v>
      </c>
      <c r="E604" s="8">
        <v>800000</v>
      </c>
      <c r="F604" s="8">
        <v>500000</v>
      </c>
    </row>
    <row r="605" spans="1:6" s="9" customFormat="1" ht="96.95" customHeight="1" x14ac:dyDescent="0.3">
      <c r="A605" s="4" t="s">
        <v>384</v>
      </c>
      <c r="B605" s="5" t="s">
        <v>116</v>
      </c>
      <c r="C605" s="6"/>
      <c r="D605" s="7">
        <f t="shared" ref="D605:F606" si="151">D606</f>
        <v>0</v>
      </c>
      <c r="E605" s="7">
        <f t="shared" si="151"/>
        <v>138000</v>
      </c>
      <c r="F605" s="7">
        <f t="shared" si="151"/>
        <v>100000</v>
      </c>
    </row>
    <row r="606" spans="1:6" ht="31.05" x14ac:dyDescent="0.3">
      <c r="A606" s="1" t="s">
        <v>392</v>
      </c>
      <c r="B606" s="2" t="s">
        <v>116</v>
      </c>
      <c r="C606" s="3">
        <v>200</v>
      </c>
      <c r="D606" s="8">
        <f t="shared" si="151"/>
        <v>0</v>
      </c>
      <c r="E606" s="8">
        <f t="shared" si="151"/>
        <v>138000</v>
      </c>
      <c r="F606" s="8">
        <f t="shared" si="151"/>
        <v>100000</v>
      </c>
    </row>
    <row r="607" spans="1:6" ht="31.05" x14ac:dyDescent="0.3">
      <c r="A607" s="1" t="s">
        <v>393</v>
      </c>
      <c r="B607" s="2" t="s">
        <v>116</v>
      </c>
      <c r="C607" s="3">
        <v>240</v>
      </c>
      <c r="D607" s="8">
        <v>0</v>
      </c>
      <c r="E607" s="8">
        <v>138000</v>
      </c>
      <c r="F607" s="8">
        <v>100000</v>
      </c>
    </row>
    <row r="608" spans="1:6" s="9" customFormat="1" ht="31.05" x14ac:dyDescent="0.3">
      <c r="A608" s="4" t="s">
        <v>283</v>
      </c>
      <c r="B608" s="5" t="s">
        <v>117</v>
      </c>
      <c r="C608" s="6"/>
      <c r="D608" s="7">
        <f t="shared" ref="D608:F609" si="152">D609</f>
        <v>0</v>
      </c>
      <c r="E608" s="7">
        <f t="shared" si="152"/>
        <v>200000</v>
      </c>
      <c r="F608" s="7">
        <f t="shared" si="152"/>
        <v>200000</v>
      </c>
    </row>
    <row r="609" spans="1:6" ht="31.05" x14ac:dyDescent="0.3">
      <c r="A609" s="1" t="s">
        <v>392</v>
      </c>
      <c r="B609" s="2" t="s">
        <v>117</v>
      </c>
      <c r="C609" s="3">
        <v>200</v>
      </c>
      <c r="D609" s="8">
        <f t="shared" si="152"/>
        <v>0</v>
      </c>
      <c r="E609" s="8">
        <f t="shared" si="152"/>
        <v>200000</v>
      </c>
      <c r="F609" s="8">
        <f t="shared" si="152"/>
        <v>200000</v>
      </c>
    </row>
    <row r="610" spans="1:6" ht="31.05" x14ac:dyDescent="0.3">
      <c r="A610" s="1" t="s">
        <v>393</v>
      </c>
      <c r="B610" s="2" t="s">
        <v>117</v>
      </c>
      <c r="C610" s="3">
        <v>240</v>
      </c>
      <c r="D610" s="8">
        <v>0</v>
      </c>
      <c r="E610" s="8">
        <v>200000</v>
      </c>
      <c r="F610" s="8">
        <v>200000</v>
      </c>
    </row>
    <row r="611" spans="1:6" s="9" customFormat="1" ht="77.55" x14ac:dyDescent="0.3">
      <c r="A611" s="4" t="s">
        <v>382</v>
      </c>
      <c r="B611" s="5" t="s">
        <v>118</v>
      </c>
      <c r="C611" s="6"/>
      <c r="D611" s="7">
        <f t="shared" ref="D611:F612" si="153">D612</f>
        <v>0</v>
      </c>
      <c r="E611" s="7">
        <f t="shared" si="153"/>
        <v>200000</v>
      </c>
      <c r="F611" s="7">
        <f t="shared" si="153"/>
        <v>0</v>
      </c>
    </row>
    <row r="612" spans="1:6" ht="31.05" x14ac:dyDescent="0.3">
      <c r="A612" s="29" t="s">
        <v>427</v>
      </c>
      <c r="B612" s="2" t="s">
        <v>118</v>
      </c>
      <c r="C612" s="3">
        <v>400</v>
      </c>
      <c r="D612" s="8">
        <f t="shared" si="153"/>
        <v>0</v>
      </c>
      <c r="E612" s="8">
        <f t="shared" si="153"/>
        <v>200000</v>
      </c>
      <c r="F612" s="8">
        <f t="shared" si="153"/>
        <v>0</v>
      </c>
    </row>
    <row r="613" spans="1:6" x14ac:dyDescent="0.3">
      <c r="A613" s="29" t="s">
        <v>428</v>
      </c>
      <c r="B613" s="2" t="s">
        <v>118</v>
      </c>
      <c r="C613" s="3">
        <v>410</v>
      </c>
      <c r="D613" s="8">
        <v>0</v>
      </c>
      <c r="E613" s="8">
        <v>200000</v>
      </c>
      <c r="F613" s="8">
        <v>0</v>
      </c>
    </row>
    <row r="614" spans="1:6" s="9" customFormat="1" ht="62.05" x14ac:dyDescent="0.3">
      <c r="A614" s="4" t="s">
        <v>414</v>
      </c>
      <c r="B614" s="5" t="s">
        <v>119</v>
      </c>
      <c r="C614" s="6"/>
      <c r="D614" s="7">
        <f>D615+D618+D621</f>
        <v>6103200</v>
      </c>
      <c r="E614" s="7">
        <f>E615+E618+E621</f>
        <v>0</v>
      </c>
      <c r="F614" s="7">
        <f>F615+F618+F621</f>
        <v>0</v>
      </c>
    </row>
    <row r="615" spans="1:6" s="9" customFormat="1" ht="93.05" x14ac:dyDescent="0.3">
      <c r="A615" s="4" t="s">
        <v>383</v>
      </c>
      <c r="B615" s="5" t="s">
        <v>120</v>
      </c>
      <c r="C615" s="6"/>
      <c r="D615" s="7">
        <f t="shared" ref="D615:F616" si="154">D616</f>
        <v>5981136</v>
      </c>
      <c r="E615" s="7">
        <f t="shared" si="154"/>
        <v>0</v>
      </c>
      <c r="F615" s="7">
        <f t="shared" si="154"/>
        <v>0</v>
      </c>
    </row>
    <row r="616" spans="1:6" x14ac:dyDescent="0.3">
      <c r="A616" s="1" t="s">
        <v>405</v>
      </c>
      <c r="B616" s="2" t="s">
        <v>120</v>
      </c>
      <c r="C616" s="3">
        <v>800</v>
      </c>
      <c r="D616" s="8">
        <f t="shared" si="154"/>
        <v>5981136</v>
      </c>
      <c r="E616" s="8">
        <f t="shared" si="154"/>
        <v>0</v>
      </c>
      <c r="F616" s="8">
        <f t="shared" si="154"/>
        <v>0</v>
      </c>
    </row>
    <row r="617" spans="1:6" x14ac:dyDescent="0.3">
      <c r="A617" s="1" t="s">
        <v>407</v>
      </c>
      <c r="B617" s="2" t="s">
        <v>120</v>
      </c>
      <c r="C617" s="3">
        <v>850</v>
      </c>
      <c r="D617" s="8">
        <v>5981136</v>
      </c>
      <c r="E617" s="8">
        <v>0</v>
      </c>
      <c r="F617" s="8">
        <v>0</v>
      </c>
    </row>
    <row r="618" spans="1:6" s="9" customFormat="1" ht="77.55" x14ac:dyDescent="0.3">
      <c r="A618" s="4" t="s">
        <v>380</v>
      </c>
      <c r="B618" s="5" t="s">
        <v>121</v>
      </c>
      <c r="C618" s="6"/>
      <c r="D618" s="7">
        <f t="shared" ref="D618:F619" si="155">D619</f>
        <v>120088</v>
      </c>
      <c r="E618" s="7">
        <f t="shared" si="155"/>
        <v>0</v>
      </c>
      <c r="F618" s="7">
        <f t="shared" si="155"/>
        <v>0</v>
      </c>
    </row>
    <row r="619" spans="1:6" x14ac:dyDescent="0.3">
      <c r="A619" s="1" t="s">
        <v>405</v>
      </c>
      <c r="B619" s="2" t="s">
        <v>121</v>
      </c>
      <c r="C619" s="3">
        <v>800</v>
      </c>
      <c r="D619" s="8">
        <f t="shared" si="155"/>
        <v>120088</v>
      </c>
      <c r="E619" s="8">
        <f t="shared" si="155"/>
        <v>0</v>
      </c>
      <c r="F619" s="8">
        <f t="shared" si="155"/>
        <v>0</v>
      </c>
    </row>
    <row r="620" spans="1:6" x14ac:dyDescent="0.3">
      <c r="A620" s="1" t="s">
        <v>407</v>
      </c>
      <c r="B620" s="2" t="s">
        <v>121</v>
      </c>
      <c r="C620" s="3">
        <v>850</v>
      </c>
      <c r="D620" s="8">
        <v>120088</v>
      </c>
      <c r="E620" s="8">
        <v>0</v>
      </c>
      <c r="F620" s="8">
        <v>0</v>
      </c>
    </row>
    <row r="621" spans="1:6" s="9" customFormat="1" ht="62.05" x14ac:dyDescent="0.3">
      <c r="A621" s="4" t="s">
        <v>378</v>
      </c>
      <c r="B621" s="5" t="s">
        <v>122</v>
      </c>
      <c r="C621" s="6"/>
      <c r="D621" s="7">
        <f t="shared" ref="D621:F622" si="156">D622</f>
        <v>1976</v>
      </c>
      <c r="E621" s="7">
        <f t="shared" si="156"/>
        <v>0</v>
      </c>
      <c r="F621" s="7">
        <f t="shared" si="156"/>
        <v>0</v>
      </c>
    </row>
    <row r="622" spans="1:6" x14ac:dyDescent="0.3">
      <c r="A622" s="1" t="s">
        <v>405</v>
      </c>
      <c r="B622" s="2" t="s">
        <v>122</v>
      </c>
      <c r="C622" s="3">
        <v>800</v>
      </c>
      <c r="D622" s="8">
        <f t="shared" si="156"/>
        <v>1976</v>
      </c>
      <c r="E622" s="8">
        <f t="shared" si="156"/>
        <v>0</v>
      </c>
      <c r="F622" s="8">
        <f t="shared" si="156"/>
        <v>0</v>
      </c>
    </row>
    <row r="623" spans="1:6" x14ac:dyDescent="0.3">
      <c r="A623" s="1" t="s">
        <v>407</v>
      </c>
      <c r="B623" s="2" t="s">
        <v>122</v>
      </c>
      <c r="C623" s="3">
        <v>850</v>
      </c>
      <c r="D623" s="8">
        <v>1976</v>
      </c>
      <c r="E623" s="8">
        <v>0</v>
      </c>
      <c r="F623" s="8">
        <v>0</v>
      </c>
    </row>
    <row r="624" spans="1:6" s="9" customFormat="1" ht="31.75" customHeight="1" x14ac:dyDescent="0.3">
      <c r="A624" s="4" t="s">
        <v>473</v>
      </c>
      <c r="B624" s="5" t="s">
        <v>472</v>
      </c>
      <c r="C624" s="6"/>
      <c r="D624" s="7">
        <f t="shared" ref="D624:F625" si="157">D625</f>
        <v>997891.59</v>
      </c>
      <c r="E624" s="7">
        <f t="shared" si="157"/>
        <v>0</v>
      </c>
      <c r="F624" s="7">
        <f t="shared" si="157"/>
        <v>0</v>
      </c>
    </row>
    <row r="625" spans="1:6" ht="31.05" x14ac:dyDescent="0.3">
      <c r="A625" s="29" t="s">
        <v>427</v>
      </c>
      <c r="B625" s="2" t="s">
        <v>472</v>
      </c>
      <c r="C625" s="3">
        <v>400</v>
      </c>
      <c r="D625" s="8">
        <f t="shared" si="157"/>
        <v>997891.59</v>
      </c>
      <c r="E625" s="8">
        <f t="shared" si="157"/>
        <v>0</v>
      </c>
      <c r="F625" s="8">
        <f t="shared" si="157"/>
        <v>0</v>
      </c>
    </row>
    <row r="626" spans="1:6" x14ac:dyDescent="0.3">
      <c r="A626" s="29" t="s">
        <v>428</v>
      </c>
      <c r="B626" s="2" t="s">
        <v>472</v>
      </c>
      <c r="C626" s="3">
        <v>410</v>
      </c>
      <c r="D626" s="8">
        <v>997891.59</v>
      </c>
      <c r="E626" s="8">
        <v>0</v>
      </c>
      <c r="F626" s="8">
        <v>0</v>
      </c>
    </row>
    <row r="627" spans="1:6" s="9" customFormat="1" ht="33.799999999999997" customHeight="1" x14ac:dyDescent="0.3">
      <c r="A627" s="4" t="s">
        <v>466</v>
      </c>
      <c r="B627" s="5" t="s">
        <v>465</v>
      </c>
      <c r="C627" s="6"/>
      <c r="D627" s="7">
        <f t="shared" ref="D627:F628" si="158">D628</f>
        <v>1342505.62</v>
      </c>
      <c r="E627" s="7">
        <f t="shared" si="158"/>
        <v>0</v>
      </c>
      <c r="F627" s="7">
        <f t="shared" si="158"/>
        <v>0</v>
      </c>
    </row>
    <row r="628" spans="1:6" ht="31.05" x14ac:dyDescent="0.3">
      <c r="A628" s="1" t="s">
        <v>392</v>
      </c>
      <c r="B628" s="2" t="s">
        <v>465</v>
      </c>
      <c r="C628" s="3">
        <v>200</v>
      </c>
      <c r="D628" s="8">
        <f t="shared" si="158"/>
        <v>1342505.62</v>
      </c>
      <c r="E628" s="8">
        <f t="shared" si="158"/>
        <v>0</v>
      </c>
      <c r="F628" s="8">
        <f t="shared" si="158"/>
        <v>0</v>
      </c>
    </row>
    <row r="629" spans="1:6" ht="31.05" x14ac:dyDescent="0.3">
      <c r="A629" s="1" t="s">
        <v>393</v>
      </c>
      <c r="B629" s="2" t="s">
        <v>465</v>
      </c>
      <c r="C629" s="3">
        <v>240</v>
      </c>
      <c r="D629" s="8">
        <v>1342505.62</v>
      </c>
      <c r="E629" s="8">
        <v>0</v>
      </c>
      <c r="F629" s="8">
        <v>0</v>
      </c>
    </row>
    <row r="630" spans="1:6" x14ac:dyDescent="0.3">
      <c r="A630" s="4" t="s">
        <v>493</v>
      </c>
      <c r="B630" s="5">
        <v>1900071400</v>
      </c>
      <c r="C630" s="6"/>
      <c r="D630" s="7">
        <f>D631</f>
        <v>1093666.6000000001</v>
      </c>
      <c r="E630" s="7">
        <f t="shared" ref="E630:F631" si="159">E631</f>
        <v>0</v>
      </c>
      <c r="F630" s="7">
        <f t="shared" si="159"/>
        <v>0</v>
      </c>
    </row>
    <row r="631" spans="1:6" ht="31.05" x14ac:dyDescent="0.3">
      <c r="A631" s="1" t="s">
        <v>392</v>
      </c>
      <c r="B631" s="2">
        <v>1900071400</v>
      </c>
      <c r="C631" s="3">
        <v>200</v>
      </c>
      <c r="D631" s="8">
        <f>D632</f>
        <v>1093666.6000000001</v>
      </c>
      <c r="E631" s="8">
        <f t="shared" si="159"/>
        <v>0</v>
      </c>
      <c r="F631" s="8">
        <f t="shared" si="159"/>
        <v>0</v>
      </c>
    </row>
    <row r="632" spans="1:6" ht="31.05" x14ac:dyDescent="0.3">
      <c r="A632" s="1" t="s">
        <v>393</v>
      </c>
      <c r="B632" s="2">
        <v>1900071400</v>
      </c>
      <c r="C632" s="3">
        <v>240</v>
      </c>
      <c r="D632" s="8">
        <v>1093666.6000000001</v>
      </c>
      <c r="E632" s="8">
        <v>0</v>
      </c>
      <c r="F632" s="8">
        <v>0</v>
      </c>
    </row>
    <row r="633" spans="1:6" ht="34.9" customHeight="1" x14ac:dyDescent="0.3">
      <c r="A633" s="4" t="s">
        <v>336</v>
      </c>
      <c r="B633" s="5" t="s">
        <v>123</v>
      </c>
      <c r="C633" s="6"/>
      <c r="D633" s="7">
        <f>D634</f>
        <v>1395233.37</v>
      </c>
      <c r="E633" s="7">
        <f t="shared" ref="E633:F633" si="160">E634</f>
        <v>1686652.59</v>
      </c>
      <c r="F633" s="7">
        <f t="shared" si="160"/>
        <v>0</v>
      </c>
    </row>
    <row r="634" spans="1:6" s="9" customFormat="1" x14ac:dyDescent="0.3">
      <c r="A634" s="4" t="s">
        <v>258</v>
      </c>
      <c r="B634" s="5" t="s">
        <v>124</v>
      </c>
      <c r="C634" s="6"/>
      <c r="D634" s="7">
        <f t="shared" ref="D634:F635" si="161">D635</f>
        <v>1395233.37</v>
      </c>
      <c r="E634" s="7">
        <f t="shared" si="161"/>
        <v>1686652.59</v>
      </c>
      <c r="F634" s="7">
        <f t="shared" si="161"/>
        <v>0</v>
      </c>
    </row>
    <row r="635" spans="1:6" ht="31.05" x14ac:dyDescent="0.3">
      <c r="A635" s="1" t="s">
        <v>392</v>
      </c>
      <c r="B635" s="2" t="s">
        <v>125</v>
      </c>
      <c r="C635" s="3">
        <v>200</v>
      </c>
      <c r="D635" s="8">
        <f t="shared" si="161"/>
        <v>1395233.37</v>
      </c>
      <c r="E635" s="8">
        <f t="shared" si="161"/>
        <v>1686652.59</v>
      </c>
      <c r="F635" s="8">
        <f t="shared" si="161"/>
        <v>0</v>
      </c>
    </row>
    <row r="636" spans="1:6" ht="31.05" x14ac:dyDescent="0.3">
      <c r="A636" s="1" t="s">
        <v>393</v>
      </c>
      <c r="B636" s="2" t="s">
        <v>125</v>
      </c>
      <c r="C636" s="3">
        <v>240</v>
      </c>
      <c r="D636" s="8">
        <v>1395233.37</v>
      </c>
      <c r="E636" s="8">
        <v>1686652.59</v>
      </c>
      <c r="F636" s="8">
        <v>0</v>
      </c>
    </row>
    <row r="637" spans="1:6" ht="34.35" customHeight="1" x14ac:dyDescent="0.3">
      <c r="A637" s="4" t="s">
        <v>335</v>
      </c>
      <c r="B637" s="5" t="s">
        <v>126</v>
      </c>
      <c r="C637" s="6"/>
      <c r="D637" s="7">
        <f>D638+D644+D641</f>
        <v>3567721.14</v>
      </c>
      <c r="E637" s="7">
        <f>E638+E644</f>
        <v>12000</v>
      </c>
      <c r="F637" s="7">
        <f>F638+F644</f>
        <v>13200</v>
      </c>
    </row>
    <row r="638" spans="1:6" s="9" customFormat="1" ht="139.6" hidden="1" x14ac:dyDescent="0.3">
      <c r="A638" s="4" t="s">
        <v>386</v>
      </c>
      <c r="B638" s="5" t="s">
        <v>127</v>
      </c>
      <c r="C638" s="6"/>
      <c r="D638" s="7">
        <f t="shared" ref="D638:F642" si="162">D639</f>
        <v>0</v>
      </c>
      <c r="E638" s="7">
        <f t="shared" si="162"/>
        <v>0</v>
      </c>
      <c r="F638" s="7">
        <f t="shared" si="162"/>
        <v>0</v>
      </c>
    </row>
    <row r="639" spans="1:6" ht="31.05" hidden="1" x14ac:dyDescent="0.3">
      <c r="A639" s="1" t="s">
        <v>392</v>
      </c>
      <c r="B639" s="2" t="s">
        <v>127</v>
      </c>
      <c r="C639" s="3">
        <v>200</v>
      </c>
      <c r="D639" s="8">
        <f t="shared" si="162"/>
        <v>0</v>
      </c>
      <c r="E639" s="8">
        <f t="shared" si="162"/>
        <v>0</v>
      </c>
      <c r="F639" s="8">
        <f t="shared" si="162"/>
        <v>0</v>
      </c>
    </row>
    <row r="640" spans="1:6" ht="31.05" hidden="1" x14ac:dyDescent="0.3">
      <c r="A640" s="1" t="s">
        <v>393</v>
      </c>
      <c r="B640" s="2" t="s">
        <v>127</v>
      </c>
      <c r="C640" s="3">
        <v>240</v>
      </c>
      <c r="D640" s="8">
        <v>0</v>
      </c>
      <c r="E640" s="8">
        <v>0</v>
      </c>
      <c r="F640" s="8">
        <v>0</v>
      </c>
    </row>
    <row r="641" spans="1:6" s="9" customFormat="1" ht="46.55" x14ac:dyDescent="0.3">
      <c r="A641" s="4" t="s">
        <v>501</v>
      </c>
      <c r="B641" s="5">
        <v>2500081330</v>
      </c>
      <c r="C641" s="6"/>
      <c r="D641" s="7">
        <f t="shared" si="162"/>
        <v>200000</v>
      </c>
      <c r="E641" s="7">
        <f t="shared" si="162"/>
        <v>0</v>
      </c>
      <c r="F641" s="7">
        <f t="shared" si="162"/>
        <v>0</v>
      </c>
    </row>
    <row r="642" spans="1:6" ht="31.05" x14ac:dyDescent="0.3">
      <c r="A642" s="1" t="s">
        <v>392</v>
      </c>
      <c r="B642" s="2">
        <v>2500081330</v>
      </c>
      <c r="C642" s="3">
        <v>200</v>
      </c>
      <c r="D642" s="8">
        <f t="shared" si="162"/>
        <v>200000</v>
      </c>
      <c r="E642" s="8">
        <f t="shared" si="162"/>
        <v>0</v>
      </c>
      <c r="F642" s="8">
        <f t="shared" si="162"/>
        <v>0</v>
      </c>
    </row>
    <row r="643" spans="1:6" ht="31.05" x14ac:dyDescent="0.3">
      <c r="A643" s="1" t="s">
        <v>393</v>
      </c>
      <c r="B643" s="2">
        <v>2500081330</v>
      </c>
      <c r="C643" s="3">
        <v>240</v>
      </c>
      <c r="D643" s="8">
        <v>200000</v>
      </c>
      <c r="E643" s="8">
        <v>0</v>
      </c>
      <c r="F643" s="8">
        <v>0</v>
      </c>
    </row>
    <row r="644" spans="1:6" s="9" customFormat="1" x14ac:dyDescent="0.3">
      <c r="A644" s="4" t="s">
        <v>246</v>
      </c>
      <c r="B644" s="5" t="s">
        <v>128</v>
      </c>
      <c r="C644" s="6"/>
      <c r="D644" s="7">
        <f t="shared" ref="D644:F644" si="163">D645</f>
        <v>3367721.14</v>
      </c>
      <c r="E644" s="7">
        <f t="shared" si="163"/>
        <v>12000</v>
      </c>
      <c r="F644" s="7">
        <f t="shared" si="163"/>
        <v>13200</v>
      </c>
    </row>
    <row r="645" spans="1:6" x14ac:dyDescent="0.3">
      <c r="A645" s="29" t="s">
        <v>396</v>
      </c>
      <c r="B645" s="2" t="s">
        <v>128</v>
      </c>
      <c r="C645" s="3">
        <v>300</v>
      </c>
      <c r="D645" s="8">
        <f>D646</f>
        <v>3367721.14</v>
      </c>
      <c r="E645" s="8">
        <f>E646</f>
        <v>12000</v>
      </c>
      <c r="F645" s="8">
        <f>F646</f>
        <v>13200</v>
      </c>
    </row>
    <row r="646" spans="1:6" ht="31.05" x14ac:dyDescent="0.3">
      <c r="A646" s="29" t="s">
        <v>410</v>
      </c>
      <c r="B646" s="2" t="s">
        <v>128</v>
      </c>
      <c r="C646" s="3">
        <v>320</v>
      </c>
      <c r="D646" s="8">
        <v>3367721.14</v>
      </c>
      <c r="E646" s="8">
        <v>12000</v>
      </c>
      <c r="F646" s="8">
        <v>13200</v>
      </c>
    </row>
    <row r="647" spans="1:6" ht="46.55" x14ac:dyDescent="0.3">
      <c r="A647" s="4" t="s">
        <v>363</v>
      </c>
      <c r="B647" s="5" t="s">
        <v>129</v>
      </c>
      <c r="C647" s="6"/>
      <c r="D647" s="7">
        <f>D648+D732+D736+D808</f>
        <v>11565323.76</v>
      </c>
      <c r="E647" s="7">
        <f>E648+E732+E736+E808</f>
        <v>1867995.74</v>
      </c>
      <c r="F647" s="7">
        <f>F648+F732+F736+F808</f>
        <v>951727.77</v>
      </c>
    </row>
    <row r="648" spans="1:6" s="9" customFormat="1" ht="32.15" customHeight="1" x14ac:dyDescent="0.3">
      <c r="A648" s="4" t="s">
        <v>343</v>
      </c>
      <c r="B648" s="5" t="s">
        <v>130</v>
      </c>
      <c r="C648" s="6"/>
      <c r="D648" s="7">
        <f>D649+D652+D655+D658+D661+D664+D668+D672+D676+D680+D684+D688+D692+D696+D700+D704+D708+D712+D716+D720+D724+D728</f>
        <v>2621565.42</v>
      </c>
      <c r="E648" s="7">
        <f>E649+E652+E655+E658+E661</f>
        <v>1767995.74</v>
      </c>
      <c r="F648" s="7">
        <f>F649+F652+F655+F658+F661</f>
        <v>851727.77</v>
      </c>
    </row>
    <row r="649" spans="1:6" s="9" customFormat="1" ht="46.55" x14ac:dyDescent="0.3">
      <c r="A649" s="4" t="s">
        <v>344</v>
      </c>
      <c r="B649" s="5" t="s">
        <v>131</v>
      </c>
      <c r="C649" s="6"/>
      <c r="D649" s="7">
        <f t="shared" ref="D649:F650" si="164">D650</f>
        <v>4411.53</v>
      </c>
      <c r="E649" s="7">
        <f t="shared" si="164"/>
        <v>10000</v>
      </c>
      <c r="F649" s="7">
        <f t="shared" si="164"/>
        <v>10000</v>
      </c>
    </row>
    <row r="650" spans="1:6" ht="31.05" x14ac:dyDescent="0.3">
      <c r="A650" s="1" t="s">
        <v>392</v>
      </c>
      <c r="B650" s="2" t="s">
        <v>131</v>
      </c>
      <c r="C650" s="3">
        <v>200</v>
      </c>
      <c r="D650" s="8">
        <f t="shared" si="164"/>
        <v>4411.53</v>
      </c>
      <c r="E650" s="8">
        <f t="shared" si="164"/>
        <v>10000</v>
      </c>
      <c r="F650" s="8">
        <f t="shared" si="164"/>
        <v>10000</v>
      </c>
    </row>
    <row r="651" spans="1:6" ht="31.05" x14ac:dyDescent="0.3">
      <c r="A651" s="1" t="s">
        <v>393</v>
      </c>
      <c r="B651" s="2" t="s">
        <v>131</v>
      </c>
      <c r="C651" s="3">
        <v>240</v>
      </c>
      <c r="D651" s="8">
        <v>4411.53</v>
      </c>
      <c r="E651" s="8">
        <v>10000</v>
      </c>
      <c r="F651" s="8">
        <v>10000</v>
      </c>
    </row>
    <row r="652" spans="1:6" s="9" customFormat="1" ht="31.05" x14ac:dyDescent="0.3">
      <c r="A652" s="4" t="s">
        <v>297</v>
      </c>
      <c r="B652" s="5" t="s">
        <v>132</v>
      </c>
      <c r="C652" s="6"/>
      <c r="D652" s="7">
        <f t="shared" ref="D652:F653" si="165">D653</f>
        <v>0</v>
      </c>
      <c r="E652" s="7">
        <f t="shared" si="165"/>
        <v>10000</v>
      </c>
      <c r="F652" s="7">
        <f t="shared" si="165"/>
        <v>10000</v>
      </c>
    </row>
    <row r="653" spans="1:6" ht="31.05" x14ac:dyDescent="0.3">
      <c r="A653" s="1" t="s">
        <v>392</v>
      </c>
      <c r="B653" s="2" t="s">
        <v>132</v>
      </c>
      <c r="C653" s="3">
        <v>200</v>
      </c>
      <c r="D653" s="8">
        <f t="shared" si="165"/>
        <v>0</v>
      </c>
      <c r="E653" s="8">
        <f t="shared" si="165"/>
        <v>10000</v>
      </c>
      <c r="F653" s="8">
        <f t="shared" si="165"/>
        <v>10000</v>
      </c>
    </row>
    <row r="654" spans="1:6" ht="31.05" x14ac:dyDescent="0.3">
      <c r="A654" s="1" t="s">
        <v>393</v>
      </c>
      <c r="B654" s="2" t="s">
        <v>132</v>
      </c>
      <c r="C654" s="3">
        <v>240</v>
      </c>
      <c r="D654" s="8">
        <v>0</v>
      </c>
      <c r="E654" s="8">
        <v>10000</v>
      </c>
      <c r="F654" s="8">
        <v>10000</v>
      </c>
    </row>
    <row r="655" spans="1:6" s="9" customFormat="1" ht="46.55" x14ac:dyDescent="0.3">
      <c r="A655" s="4" t="s">
        <v>361</v>
      </c>
      <c r="B655" s="5" t="s">
        <v>133</v>
      </c>
      <c r="C655" s="6"/>
      <c r="D655" s="7">
        <f t="shared" ref="D655:F656" si="166">D656</f>
        <v>0</v>
      </c>
      <c r="E655" s="7">
        <f t="shared" si="166"/>
        <v>10000</v>
      </c>
      <c r="F655" s="7">
        <f t="shared" si="166"/>
        <v>10000</v>
      </c>
    </row>
    <row r="656" spans="1:6" ht="31.05" x14ac:dyDescent="0.3">
      <c r="A656" s="1" t="s">
        <v>392</v>
      </c>
      <c r="B656" s="2" t="s">
        <v>133</v>
      </c>
      <c r="C656" s="3">
        <v>200</v>
      </c>
      <c r="D656" s="8">
        <f t="shared" si="166"/>
        <v>0</v>
      </c>
      <c r="E656" s="8">
        <f t="shared" si="166"/>
        <v>10000</v>
      </c>
      <c r="F656" s="8">
        <f t="shared" si="166"/>
        <v>10000</v>
      </c>
    </row>
    <row r="657" spans="1:6" ht="31.05" x14ac:dyDescent="0.3">
      <c r="A657" s="1" t="s">
        <v>393</v>
      </c>
      <c r="B657" s="2" t="s">
        <v>133</v>
      </c>
      <c r="C657" s="3">
        <v>240</v>
      </c>
      <c r="D657" s="8">
        <v>0</v>
      </c>
      <c r="E657" s="8">
        <v>10000</v>
      </c>
      <c r="F657" s="8">
        <v>10000</v>
      </c>
    </row>
    <row r="658" spans="1:6" s="9" customFormat="1" ht="46.55" x14ac:dyDescent="0.3">
      <c r="A658" s="4" t="s">
        <v>443</v>
      </c>
      <c r="B658" s="5" t="s">
        <v>134</v>
      </c>
      <c r="C658" s="6"/>
      <c r="D658" s="7">
        <f t="shared" ref="D658:F659" si="167">D659</f>
        <v>0</v>
      </c>
      <c r="E658" s="7">
        <f t="shared" si="167"/>
        <v>5000</v>
      </c>
      <c r="F658" s="7">
        <f t="shared" si="167"/>
        <v>5000</v>
      </c>
    </row>
    <row r="659" spans="1:6" ht="31.05" x14ac:dyDescent="0.3">
      <c r="A659" s="1" t="s">
        <v>392</v>
      </c>
      <c r="B659" s="2" t="s">
        <v>134</v>
      </c>
      <c r="C659" s="3">
        <v>200</v>
      </c>
      <c r="D659" s="8">
        <f t="shared" si="167"/>
        <v>0</v>
      </c>
      <c r="E659" s="8">
        <f t="shared" si="167"/>
        <v>5000</v>
      </c>
      <c r="F659" s="8">
        <f t="shared" si="167"/>
        <v>5000</v>
      </c>
    </row>
    <row r="660" spans="1:6" ht="31.05" x14ac:dyDescent="0.3">
      <c r="A660" s="1" t="s">
        <v>393</v>
      </c>
      <c r="B660" s="2" t="s">
        <v>134</v>
      </c>
      <c r="C660" s="3">
        <v>240</v>
      </c>
      <c r="D660" s="8">
        <v>0</v>
      </c>
      <c r="E660" s="8">
        <v>5000</v>
      </c>
      <c r="F660" s="8">
        <v>5000</v>
      </c>
    </row>
    <row r="661" spans="1:6" s="9" customFormat="1" ht="31.05" x14ac:dyDescent="0.3">
      <c r="A661" s="4" t="s">
        <v>285</v>
      </c>
      <c r="B661" s="5" t="s">
        <v>135</v>
      </c>
      <c r="C661" s="6"/>
      <c r="D661" s="7">
        <f t="shared" ref="D661:F666" si="168">D662</f>
        <v>0</v>
      </c>
      <c r="E661" s="7">
        <f t="shared" si="168"/>
        <v>1732995.74</v>
      </c>
      <c r="F661" s="7">
        <f t="shared" si="168"/>
        <v>816727.77</v>
      </c>
    </row>
    <row r="662" spans="1:6" ht="31.05" x14ac:dyDescent="0.3">
      <c r="A662" s="1" t="s">
        <v>392</v>
      </c>
      <c r="B662" s="2" t="s">
        <v>135</v>
      </c>
      <c r="C662" s="3">
        <v>200</v>
      </c>
      <c r="D662" s="8">
        <f t="shared" si="168"/>
        <v>0</v>
      </c>
      <c r="E662" s="8">
        <f t="shared" si="168"/>
        <v>1732995.74</v>
      </c>
      <c r="F662" s="8">
        <f t="shared" si="168"/>
        <v>816727.77</v>
      </c>
    </row>
    <row r="663" spans="1:6" ht="31.05" x14ac:dyDescent="0.3">
      <c r="A663" s="1" t="s">
        <v>393</v>
      </c>
      <c r="B663" s="2" t="s">
        <v>135</v>
      </c>
      <c r="C663" s="3">
        <v>240</v>
      </c>
      <c r="D663" s="8">
        <v>0</v>
      </c>
      <c r="E663" s="8">
        <v>1732995.74</v>
      </c>
      <c r="F663" s="8">
        <v>816727.77</v>
      </c>
    </row>
    <row r="664" spans="1:6" s="9" customFormat="1" x14ac:dyDescent="0.3">
      <c r="A664" s="4" t="s">
        <v>577</v>
      </c>
      <c r="B664" s="5">
        <v>2613000000</v>
      </c>
      <c r="C664" s="6"/>
      <c r="D664" s="7">
        <f>D665</f>
        <v>213769</v>
      </c>
      <c r="E664" s="7">
        <f t="shared" ref="E664:F664" si="169">E665</f>
        <v>0</v>
      </c>
      <c r="F664" s="7">
        <f t="shared" si="169"/>
        <v>0</v>
      </c>
    </row>
    <row r="665" spans="1:6" s="9" customFormat="1" ht="31.05" x14ac:dyDescent="0.3">
      <c r="A665" s="4" t="s">
        <v>285</v>
      </c>
      <c r="B665" s="5" t="s">
        <v>525</v>
      </c>
      <c r="C665" s="6"/>
      <c r="D665" s="7">
        <f t="shared" si="168"/>
        <v>213769</v>
      </c>
      <c r="E665" s="7">
        <f t="shared" si="168"/>
        <v>0</v>
      </c>
      <c r="F665" s="7">
        <f t="shared" si="168"/>
        <v>0</v>
      </c>
    </row>
    <row r="666" spans="1:6" ht="31.05" x14ac:dyDescent="0.3">
      <c r="A666" s="1" t="s">
        <v>392</v>
      </c>
      <c r="B666" s="2" t="s">
        <v>525</v>
      </c>
      <c r="C666" s="3">
        <v>200</v>
      </c>
      <c r="D666" s="8">
        <f t="shared" si="168"/>
        <v>213769</v>
      </c>
      <c r="E666" s="8">
        <f t="shared" si="168"/>
        <v>0</v>
      </c>
      <c r="F666" s="8">
        <f t="shared" si="168"/>
        <v>0</v>
      </c>
    </row>
    <row r="667" spans="1:6" ht="31.05" x14ac:dyDescent="0.3">
      <c r="A667" s="1" t="s">
        <v>393</v>
      </c>
      <c r="B667" s="2" t="s">
        <v>525</v>
      </c>
      <c r="C667" s="3">
        <v>240</v>
      </c>
      <c r="D667" s="8">
        <v>213769</v>
      </c>
      <c r="E667" s="8">
        <v>0</v>
      </c>
      <c r="F667" s="8">
        <v>0</v>
      </c>
    </row>
    <row r="668" spans="1:6" s="9" customFormat="1" x14ac:dyDescent="0.3">
      <c r="A668" s="4" t="s">
        <v>578</v>
      </c>
      <c r="B668" s="5">
        <v>2613100000</v>
      </c>
      <c r="C668" s="6"/>
      <c r="D668" s="7">
        <f>D669</f>
        <v>225179.89</v>
      </c>
      <c r="E668" s="7">
        <f t="shared" ref="E668:F668" si="170">E669</f>
        <v>0</v>
      </c>
      <c r="F668" s="7">
        <f t="shared" si="170"/>
        <v>0</v>
      </c>
    </row>
    <row r="669" spans="1:6" s="9" customFormat="1" ht="31.05" x14ac:dyDescent="0.3">
      <c r="A669" s="4" t="s">
        <v>285</v>
      </c>
      <c r="B669" s="5" t="s">
        <v>527</v>
      </c>
      <c r="C669" s="6"/>
      <c r="D669" s="7">
        <f t="shared" ref="D669:F674" si="171">D670</f>
        <v>225179.89</v>
      </c>
      <c r="E669" s="7">
        <f t="shared" si="171"/>
        <v>0</v>
      </c>
      <c r="F669" s="7">
        <f t="shared" si="171"/>
        <v>0</v>
      </c>
    </row>
    <row r="670" spans="1:6" ht="31.05" x14ac:dyDescent="0.3">
      <c r="A670" s="1" t="s">
        <v>392</v>
      </c>
      <c r="B670" s="2" t="s">
        <v>527</v>
      </c>
      <c r="C670" s="3">
        <v>200</v>
      </c>
      <c r="D670" s="8">
        <f t="shared" si="171"/>
        <v>225179.89</v>
      </c>
      <c r="E670" s="8">
        <f t="shared" si="171"/>
        <v>0</v>
      </c>
      <c r="F670" s="8">
        <f t="shared" si="171"/>
        <v>0</v>
      </c>
    </row>
    <row r="671" spans="1:6" ht="31.05" x14ac:dyDescent="0.3">
      <c r="A671" s="1" t="s">
        <v>393</v>
      </c>
      <c r="B671" s="2" t="s">
        <v>527</v>
      </c>
      <c r="C671" s="3">
        <v>240</v>
      </c>
      <c r="D671" s="8">
        <v>225179.89</v>
      </c>
      <c r="E671" s="8">
        <v>0</v>
      </c>
      <c r="F671" s="8">
        <v>0</v>
      </c>
    </row>
    <row r="672" spans="1:6" s="9" customFormat="1" x14ac:dyDescent="0.3">
      <c r="A672" s="4" t="s">
        <v>579</v>
      </c>
      <c r="B672" s="5">
        <v>2613200000</v>
      </c>
      <c r="C672" s="6"/>
      <c r="D672" s="7">
        <f>D673</f>
        <v>16000</v>
      </c>
      <c r="E672" s="7">
        <f t="shared" ref="E672:F672" si="172">E673</f>
        <v>0</v>
      </c>
      <c r="F672" s="7">
        <f t="shared" si="172"/>
        <v>0</v>
      </c>
    </row>
    <row r="673" spans="1:6" s="9" customFormat="1" ht="31.05" x14ac:dyDescent="0.3">
      <c r="A673" s="4" t="s">
        <v>285</v>
      </c>
      <c r="B673" s="5" t="s">
        <v>528</v>
      </c>
      <c r="C673" s="6"/>
      <c r="D673" s="7">
        <f t="shared" si="171"/>
        <v>16000</v>
      </c>
      <c r="E673" s="7">
        <f t="shared" si="171"/>
        <v>0</v>
      </c>
      <c r="F673" s="7">
        <f t="shared" si="171"/>
        <v>0</v>
      </c>
    </row>
    <row r="674" spans="1:6" ht="31.05" x14ac:dyDescent="0.3">
      <c r="A674" s="1" t="s">
        <v>392</v>
      </c>
      <c r="B674" s="2" t="s">
        <v>528</v>
      </c>
      <c r="C674" s="3">
        <v>200</v>
      </c>
      <c r="D674" s="8">
        <f t="shared" si="171"/>
        <v>16000</v>
      </c>
      <c r="E674" s="8">
        <f t="shared" si="171"/>
        <v>0</v>
      </c>
      <c r="F674" s="8">
        <f t="shared" si="171"/>
        <v>0</v>
      </c>
    </row>
    <row r="675" spans="1:6" ht="31.05" x14ac:dyDescent="0.3">
      <c r="A675" s="1" t="s">
        <v>393</v>
      </c>
      <c r="B675" s="2" t="s">
        <v>528</v>
      </c>
      <c r="C675" s="3">
        <v>240</v>
      </c>
      <c r="D675" s="8">
        <v>16000</v>
      </c>
      <c r="E675" s="8">
        <v>0</v>
      </c>
      <c r="F675" s="8">
        <v>0</v>
      </c>
    </row>
    <row r="676" spans="1:6" s="9" customFormat="1" x14ac:dyDescent="0.3">
      <c r="A676" s="4" t="s">
        <v>580</v>
      </c>
      <c r="B676" s="5">
        <v>2613300000</v>
      </c>
      <c r="C676" s="6"/>
      <c r="D676" s="7">
        <f>D677</f>
        <v>147500</v>
      </c>
      <c r="E676" s="7">
        <f t="shared" ref="E676:F676" si="173">E677</f>
        <v>0</v>
      </c>
      <c r="F676" s="7">
        <f t="shared" si="173"/>
        <v>0</v>
      </c>
    </row>
    <row r="677" spans="1:6" s="9" customFormat="1" ht="31.05" x14ac:dyDescent="0.3">
      <c r="A677" s="4" t="s">
        <v>285</v>
      </c>
      <c r="B677" s="5" t="s">
        <v>529</v>
      </c>
      <c r="C677" s="6"/>
      <c r="D677" s="7">
        <f t="shared" ref="D677:F682" si="174">D678</f>
        <v>147500</v>
      </c>
      <c r="E677" s="7">
        <f t="shared" si="174"/>
        <v>0</v>
      </c>
      <c r="F677" s="7">
        <f t="shared" si="174"/>
        <v>0</v>
      </c>
    </row>
    <row r="678" spans="1:6" ht="31.05" x14ac:dyDescent="0.3">
      <c r="A678" s="1" t="s">
        <v>392</v>
      </c>
      <c r="B678" s="2" t="s">
        <v>529</v>
      </c>
      <c r="C678" s="3">
        <v>200</v>
      </c>
      <c r="D678" s="8">
        <f t="shared" si="174"/>
        <v>147500</v>
      </c>
      <c r="E678" s="8">
        <f t="shared" si="174"/>
        <v>0</v>
      </c>
      <c r="F678" s="8">
        <f t="shared" si="174"/>
        <v>0</v>
      </c>
    </row>
    <row r="679" spans="1:6" ht="31.05" x14ac:dyDescent="0.3">
      <c r="A679" s="1" t="s">
        <v>393</v>
      </c>
      <c r="B679" s="2" t="s">
        <v>529</v>
      </c>
      <c r="C679" s="3">
        <v>240</v>
      </c>
      <c r="D679" s="8">
        <v>147500</v>
      </c>
      <c r="E679" s="8">
        <v>0</v>
      </c>
      <c r="F679" s="8">
        <v>0</v>
      </c>
    </row>
    <row r="680" spans="1:6" s="9" customFormat="1" x14ac:dyDescent="0.3">
      <c r="A680" s="4" t="s">
        <v>581</v>
      </c>
      <c r="B680" s="5">
        <v>2613400000</v>
      </c>
      <c r="C680" s="6"/>
      <c r="D680" s="7">
        <f>D681</f>
        <v>184800</v>
      </c>
      <c r="E680" s="7">
        <f t="shared" ref="E680:F680" si="175">E681</f>
        <v>0</v>
      </c>
      <c r="F680" s="7">
        <f t="shared" si="175"/>
        <v>0</v>
      </c>
    </row>
    <row r="681" spans="1:6" s="9" customFormat="1" ht="31.05" x14ac:dyDescent="0.3">
      <c r="A681" s="4" t="s">
        <v>285</v>
      </c>
      <c r="B681" s="5" t="s">
        <v>530</v>
      </c>
      <c r="C681" s="6"/>
      <c r="D681" s="7">
        <f t="shared" si="174"/>
        <v>184800</v>
      </c>
      <c r="E681" s="7">
        <f t="shared" si="174"/>
        <v>0</v>
      </c>
      <c r="F681" s="7">
        <f t="shared" si="174"/>
        <v>0</v>
      </c>
    </row>
    <row r="682" spans="1:6" ht="31.05" x14ac:dyDescent="0.3">
      <c r="A682" s="1" t="s">
        <v>392</v>
      </c>
      <c r="B682" s="2" t="s">
        <v>530</v>
      </c>
      <c r="C682" s="3">
        <v>200</v>
      </c>
      <c r="D682" s="8">
        <f t="shared" si="174"/>
        <v>184800</v>
      </c>
      <c r="E682" s="8">
        <f t="shared" si="174"/>
        <v>0</v>
      </c>
      <c r="F682" s="8">
        <f t="shared" si="174"/>
        <v>0</v>
      </c>
    </row>
    <row r="683" spans="1:6" ht="31.05" x14ac:dyDescent="0.3">
      <c r="A683" s="1" t="s">
        <v>393</v>
      </c>
      <c r="B683" s="2" t="s">
        <v>530</v>
      </c>
      <c r="C683" s="3">
        <v>240</v>
      </c>
      <c r="D683" s="8">
        <v>184800</v>
      </c>
      <c r="E683" s="8">
        <v>0</v>
      </c>
      <c r="F683" s="8">
        <v>0</v>
      </c>
    </row>
    <row r="684" spans="1:6" s="9" customFormat="1" x14ac:dyDescent="0.3">
      <c r="A684" s="4" t="s">
        <v>582</v>
      </c>
      <c r="B684" s="5">
        <v>2613500000</v>
      </c>
      <c r="C684" s="6"/>
      <c r="D684" s="7">
        <f>D685</f>
        <v>200600</v>
      </c>
      <c r="E684" s="7">
        <f t="shared" ref="E684:F684" si="176">E685</f>
        <v>0</v>
      </c>
      <c r="F684" s="7">
        <f t="shared" si="176"/>
        <v>0</v>
      </c>
    </row>
    <row r="685" spans="1:6" s="9" customFormat="1" ht="31.05" x14ac:dyDescent="0.3">
      <c r="A685" s="4" t="s">
        <v>285</v>
      </c>
      <c r="B685" s="5" t="s">
        <v>531</v>
      </c>
      <c r="C685" s="6"/>
      <c r="D685" s="7">
        <f t="shared" ref="D685:F690" si="177">D686</f>
        <v>200600</v>
      </c>
      <c r="E685" s="7">
        <f t="shared" si="177"/>
        <v>0</v>
      </c>
      <c r="F685" s="7">
        <f t="shared" si="177"/>
        <v>0</v>
      </c>
    </row>
    <row r="686" spans="1:6" ht="31.05" x14ac:dyDescent="0.3">
      <c r="A686" s="1" t="s">
        <v>392</v>
      </c>
      <c r="B686" s="2" t="s">
        <v>531</v>
      </c>
      <c r="C686" s="3">
        <v>200</v>
      </c>
      <c r="D686" s="8">
        <f t="shared" si="177"/>
        <v>200600</v>
      </c>
      <c r="E686" s="8">
        <f t="shared" si="177"/>
        <v>0</v>
      </c>
      <c r="F686" s="8">
        <f t="shared" si="177"/>
        <v>0</v>
      </c>
    </row>
    <row r="687" spans="1:6" ht="31.05" x14ac:dyDescent="0.3">
      <c r="A687" s="1" t="s">
        <v>393</v>
      </c>
      <c r="B687" s="2" t="s">
        <v>531</v>
      </c>
      <c r="C687" s="3">
        <v>240</v>
      </c>
      <c r="D687" s="8">
        <v>200600</v>
      </c>
      <c r="E687" s="8">
        <v>0</v>
      </c>
      <c r="F687" s="8">
        <v>0</v>
      </c>
    </row>
    <row r="688" spans="1:6" s="9" customFormat="1" x14ac:dyDescent="0.3">
      <c r="A688" s="4" t="s">
        <v>583</v>
      </c>
      <c r="B688" s="5">
        <v>2613600000</v>
      </c>
      <c r="C688" s="6"/>
      <c r="D688" s="7">
        <f>D689</f>
        <v>169138</v>
      </c>
      <c r="E688" s="7">
        <f t="shared" ref="E688:F688" si="178">E689</f>
        <v>0</v>
      </c>
      <c r="F688" s="7">
        <f t="shared" si="178"/>
        <v>0</v>
      </c>
    </row>
    <row r="689" spans="1:6" s="9" customFormat="1" ht="31.05" x14ac:dyDescent="0.3">
      <c r="A689" s="4" t="s">
        <v>285</v>
      </c>
      <c r="B689" s="5" t="s">
        <v>532</v>
      </c>
      <c r="C689" s="6"/>
      <c r="D689" s="7">
        <f t="shared" si="177"/>
        <v>169138</v>
      </c>
      <c r="E689" s="7">
        <f t="shared" si="177"/>
        <v>0</v>
      </c>
      <c r="F689" s="7">
        <f t="shared" si="177"/>
        <v>0</v>
      </c>
    </row>
    <row r="690" spans="1:6" ht="31.05" x14ac:dyDescent="0.3">
      <c r="A690" s="1" t="s">
        <v>392</v>
      </c>
      <c r="B690" s="2" t="s">
        <v>532</v>
      </c>
      <c r="C690" s="3">
        <v>200</v>
      </c>
      <c r="D690" s="8">
        <f t="shared" si="177"/>
        <v>169138</v>
      </c>
      <c r="E690" s="8">
        <f t="shared" si="177"/>
        <v>0</v>
      </c>
      <c r="F690" s="8">
        <f t="shared" si="177"/>
        <v>0</v>
      </c>
    </row>
    <row r="691" spans="1:6" ht="31.05" x14ac:dyDescent="0.3">
      <c r="A691" s="1" t="s">
        <v>393</v>
      </c>
      <c r="B691" s="2" t="s">
        <v>532</v>
      </c>
      <c r="C691" s="3">
        <v>240</v>
      </c>
      <c r="D691" s="8">
        <v>169138</v>
      </c>
      <c r="E691" s="8">
        <v>0</v>
      </c>
      <c r="F691" s="8">
        <v>0</v>
      </c>
    </row>
    <row r="692" spans="1:6" s="9" customFormat="1" x14ac:dyDescent="0.3">
      <c r="A692" s="4" t="s">
        <v>584</v>
      </c>
      <c r="B692" s="5">
        <v>2613700000</v>
      </c>
      <c r="C692" s="6"/>
      <c r="D692" s="7">
        <f>D693</f>
        <v>228000</v>
      </c>
      <c r="E692" s="7">
        <f t="shared" ref="E692:F692" si="179">E693</f>
        <v>0</v>
      </c>
      <c r="F692" s="7">
        <f t="shared" si="179"/>
        <v>0</v>
      </c>
    </row>
    <row r="693" spans="1:6" s="9" customFormat="1" ht="31.05" x14ac:dyDescent="0.3">
      <c r="A693" s="4" t="s">
        <v>285</v>
      </c>
      <c r="B693" s="5" t="s">
        <v>533</v>
      </c>
      <c r="C693" s="6"/>
      <c r="D693" s="7">
        <f t="shared" ref="D693:F698" si="180">D694</f>
        <v>228000</v>
      </c>
      <c r="E693" s="7">
        <f t="shared" si="180"/>
        <v>0</v>
      </c>
      <c r="F693" s="7">
        <f t="shared" si="180"/>
        <v>0</v>
      </c>
    </row>
    <row r="694" spans="1:6" ht="31.05" x14ac:dyDescent="0.3">
      <c r="A694" s="1" t="s">
        <v>392</v>
      </c>
      <c r="B694" s="2" t="s">
        <v>533</v>
      </c>
      <c r="C694" s="3">
        <v>200</v>
      </c>
      <c r="D694" s="8">
        <f t="shared" si="180"/>
        <v>228000</v>
      </c>
      <c r="E694" s="8">
        <f t="shared" si="180"/>
        <v>0</v>
      </c>
      <c r="F694" s="8">
        <f t="shared" si="180"/>
        <v>0</v>
      </c>
    </row>
    <row r="695" spans="1:6" ht="31.05" x14ac:dyDescent="0.3">
      <c r="A695" s="1" t="s">
        <v>393</v>
      </c>
      <c r="B695" s="2" t="s">
        <v>533</v>
      </c>
      <c r="C695" s="3">
        <v>240</v>
      </c>
      <c r="D695" s="8">
        <v>228000</v>
      </c>
      <c r="E695" s="8">
        <v>0</v>
      </c>
      <c r="F695" s="8">
        <v>0</v>
      </c>
    </row>
    <row r="696" spans="1:6" s="9" customFormat="1" x14ac:dyDescent="0.3">
      <c r="A696" s="4" t="s">
        <v>585</v>
      </c>
      <c r="B696" s="5">
        <v>2613800000</v>
      </c>
      <c r="C696" s="6"/>
      <c r="D696" s="7">
        <f>D697</f>
        <v>121500</v>
      </c>
      <c r="E696" s="7">
        <f t="shared" ref="E696:F696" si="181">E697</f>
        <v>0</v>
      </c>
      <c r="F696" s="7">
        <f t="shared" si="181"/>
        <v>0</v>
      </c>
    </row>
    <row r="697" spans="1:6" s="9" customFormat="1" ht="31.05" x14ac:dyDescent="0.3">
      <c r="A697" s="4" t="s">
        <v>285</v>
      </c>
      <c r="B697" s="5" t="s">
        <v>534</v>
      </c>
      <c r="C697" s="6"/>
      <c r="D697" s="7">
        <f t="shared" si="180"/>
        <v>121500</v>
      </c>
      <c r="E697" s="7">
        <f t="shared" si="180"/>
        <v>0</v>
      </c>
      <c r="F697" s="7">
        <f t="shared" si="180"/>
        <v>0</v>
      </c>
    </row>
    <row r="698" spans="1:6" ht="31.05" x14ac:dyDescent="0.3">
      <c r="A698" s="1" t="s">
        <v>392</v>
      </c>
      <c r="B698" s="2" t="s">
        <v>534</v>
      </c>
      <c r="C698" s="3">
        <v>200</v>
      </c>
      <c r="D698" s="8">
        <f t="shared" si="180"/>
        <v>121500</v>
      </c>
      <c r="E698" s="8">
        <f t="shared" si="180"/>
        <v>0</v>
      </c>
      <c r="F698" s="8">
        <f t="shared" si="180"/>
        <v>0</v>
      </c>
    </row>
    <row r="699" spans="1:6" ht="31.05" x14ac:dyDescent="0.3">
      <c r="A699" s="1" t="s">
        <v>393</v>
      </c>
      <c r="B699" s="2" t="s">
        <v>534</v>
      </c>
      <c r="C699" s="3">
        <v>240</v>
      </c>
      <c r="D699" s="8">
        <v>121500</v>
      </c>
      <c r="E699" s="8">
        <v>0</v>
      </c>
      <c r="F699" s="8">
        <v>0</v>
      </c>
    </row>
    <row r="700" spans="1:6" s="9" customFormat="1" x14ac:dyDescent="0.3">
      <c r="A700" s="4" t="s">
        <v>586</v>
      </c>
      <c r="B700" s="5">
        <v>2613900000</v>
      </c>
      <c r="C700" s="6"/>
      <c r="D700" s="7">
        <f>D701</f>
        <v>110000</v>
      </c>
      <c r="E700" s="7">
        <f t="shared" ref="E700:F700" si="182">E701</f>
        <v>0</v>
      </c>
      <c r="F700" s="7">
        <f t="shared" si="182"/>
        <v>0</v>
      </c>
    </row>
    <row r="701" spans="1:6" s="9" customFormat="1" ht="31.05" x14ac:dyDescent="0.3">
      <c r="A701" s="4" t="s">
        <v>285</v>
      </c>
      <c r="B701" s="5" t="s">
        <v>535</v>
      </c>
      <c r="C701" s="6"/>
      <c r="D701" s="7">
        <f t="shared" ref="D701:F702" si="183">D702</f>
        <v>110000</v>
      </c>
      <c r="E701" s="7">
        <f t="shared" si="183"/>
        <v>0</v>
      </c>
      <c r="F701" s="7">
        <f t="shared" si="183"/>
        <v>0</v>
      </c>
    </row>
    <row r="702" spans="1:6" ht="31.05" x14ac:dyDescent="0.3">
      <c r="A702" s="1" t="s">
        <v>392</v>
      </c>
      <c r="B702" s="2" t="s">
        <v>535</v>
      </c>
      <c r="C702" s="3">
        <v>200</v>
      </c>
      <c r="D702" s="8">
        <f t="shared" si="183"/>
        <v>110000</v>
      </c>
      <c r="E702" s="8">
        <f t="shared" si="183"/>
        <v>0</v>
      </c>
      <c r="F702" s="8">
        <f t="shared" si="183"/>
        <v>0</v>
      </c>
    </row>
    <row r="703" spans="1:6" ht="31.05" x14ac:dyDescent="0.3">
      <c r="A703" s="1" t="s">
        <v>393</v>
      </c>
      <c r="B703" s="2" t="s">
        <v>535</v>
      </c>
      <c r="C703" s="3">
        <v>240</v>
      </c>
      <c r="D703" s="8">
        <v>110000</v>
      </c>
      <c r="E703" s="8">
        <v>0</v>
      </c>
      <c r="F703" s="8">
        <v>0</v>
      </c>
    </row>
    <row r="704" spans="1:6" s="9" customFormat="1" ht="30.6" customHeight="1" x14ac:dyDescent="0.3">
      <c r="A704" s="4" t="s">
        <v>587</v>
      </c>
      <c r="B704" s="5">
        <v>2614000000</v>
      </c>
      <c r="C704" s="6"/>
      <c r="D704" s="7">
        <f>D705</f>
        <v>62500</v>
      </c>
      <c r="E704" s="7">
        <f t="shared" ref="E704:F704" si="184">E705</f>
        <v>0</v>
      </c>
      <c r="F704" s="7">
        <f t="shared" si="184"/>
        <v>0</v>
      </c>
    </row>
    <row r="705" spans="1:6" s="9" customFormat="1" ht="31.05" x14ac:dyDescent="0.3">
      <c r="A705" s="4" t="s">
        <v>285</v>
      </c>
      <c r="B705" s="5" t="s">
        <v>536</v>
      </c>
      <c r="C705" s="6"/>
      <c r="D705" s="7">
        <f t="shared" ref="D705:F706" si="185">D706</f>
        <v>62500</v>
      </c>
      <c r="E705" s="7">
        <f t="shared" si="185"/>
        <v>0</v>
      </c>
      <c r="F705" s="7">
        <f t="shared" si="185"/>
        <v>0</v>
      </c>
    </row>
    <row r="706" spans="1:6" ht="31.05" x14ac:dyDescent="0.3">
      <c r="A706" s="1" t="s">
        <v>392</v>
      </c>
      <c r="B706" s="2" t="s">
        <v>536</v>
      </c>
      <c r="C706" s="3">
        <v>200</v>
      </c>
      <c r="D706" s="8">
        <f t="shared" si="185"/>
        <v>62500</v>
      </c>
      <c r="E706" s="8">
        <f t="shared" si="185"/>
        <v>0</v>
      </c>
      <c r="F706" s="8">
        <f t="shared" si="185"/>
        <v>0</v>
      </c>
    </row>
    <row r="707" spans="1:6" ht="31.05" x14ac:dyDescent="0.3">
      <c r="A707" s="1" t="s">
        <v>393</v>
      </c>
      <c r="B707" s="2" t="s">
        <v>536</v>
      </c>
      <c r="C707" s="3">
        <v>240</v>
      </c>
      <c r="D707" s="8">
        <v>62500</v>
      </c>
      <c r="E707" s="8">
        <v>0</v>
      </c>
      <c r="F707" s="8">
        <v>0</v>
      </c>
    </row>
    <row r="708" spans="1:6" s="9" customFormat="1" x14ac:dyDescent="0.3">
      <c r="A708" s="4" t="s">
        <v>588</v>
      </c>
      <c r="B708" s="5">
        <v>2614100000</v>
      </c>
      <c r="C708" s="6"/>
      <c r="D708" s="7">
        <f>D709</f>
        <v>246500</v>
      </c>
      <c r="E708" s="7">
        <f t="shared" ref="E708:F708" si="186">E709</f>
        <v>0</v>
      </c>
      <c r="F708" s="7">
        <f t="shared" si="186"/>
        <v>0</v>
      </c>
    </row>
    <row r="709" spans="1:6" s="9" customFormat="1" ht="31.05" x14ac:dyDescent="0.3">
      <c r="A709" s="4" t="s">
        <v>285</v>
      </c>
      <c r="B709" s="5" t="s">
        <v>537</v>
      </c>
      <c r="C709" s="6"/>
      <c r="D709" s="7">
        <f t="shared" ref="D709:F710" si="187">D710</f>
        <v>246500</v>
      </c>
      <c r="E709" s="7">
        <f t="shared" si="187"/>
        <v>0</v>
      </c>
      <c r="F709" s="7">
        <f t="shared" si="187"/>
        <v>0</v>
      </c>
    </row>
    <row r="710" spans="1:6" ht="31.05" x14ac:dyDescent="0.3">
      <c r="A710" s="1" t="s">
        <v>392</v>
      </c>
      <c r="B710" s="2" t="s">
        <v>537</v>
      </c>
      <c r="C710" s="3">
        <v>200</v>
      </c>
      <c r="D710" s="8">
        <f t="shared" si="187"/>
        <v>246500</v>
      </c>
      <c r="E710" s="8">
        <f t="shared" si="187"/>
        <v>0</v>
      </c>
      <c r="F710" s="8">
        <f t="shared" si="187"/>
        <v>0</v>
      </c>
    </row>
    <row r="711" spans="1:6" ht="31.05" x14ac:dyDescent="0.3">
      <c r="A711" s="1" t="s">
        <v>393</v>
      </c>
      <c r="B711" s="2" t="s">
        <v>537</v>
      </c>
      <c r="C711" s="3">
        <v>240</v>
      </c>
      <c r="D711" s="8">
        <v>246500</v>
      </c>
      <c r="E711" s="8">
        <v>0</v>
      </c>
      <c r="F711" s="8">
        <v>0</v>
      </c>
    </row>
    <row r="712" spans="1:6" s="9" customFormat="1" x14ac:dyDescent="0.3">
      <c r="A712" s="4" t="s">
        <v>589</v>
      </c>
      <c r="B712" s="5">
        <v>2614200000</v>
      </c>
      <c r="C712" s="6"/>
      <c r="D712" s="7">
        <f>D713</f>
        <v>134634</v>
      </c>
      <c r="E712" s="7">
        <f t="shared" ref="E712:F712" si="188">E713</f>
        <v>0</v>
      </c>
      <c r="F712" s="7">
        <f t="shared" si="188"/>
        <v>0</v>
      </c>
    </row>
    <row r="713" spans="1:6" s="9" customFormat="1" ht="31.05" x14ac:dyDescent="0.3">
      <c r="A713" s="4" t="s">
        <v>285</v>
      </c>
      <c r="B713" s="5" t="s">
        <v>538</v>
      </c>
      <c r="C713" s="6"/>
      <c r="D713" s="7">
        <f t="shared" ref="D713:F714" si="189">D714</f>
        <v>134634</v>
      </c>
      <c r="E713" s="7">
        <f t="shared" si="189"/>
        <v>0</v>
      </c>
      <c r="F713" s="7">
        <f t="shared" si="189"/>
        <v>0</v>
      </c>
    </row>
    <row r="714" spans="1:6" ht="31.05" x14ac:dyDescent="0.3">
      <c r="A714" s="1" t="s">
        <v>392</v>
      </c>
      <c r="B714" s="2" t="s">
        <v>538</v>
      </c>
      <c r="C714" s="3">
        <v>200</v>
      </c>
      <c r="D714" s="8">
        <f t="shared" si="189"/>
        <v>134634</v>
      </c>
      <c r="E714" s="8">
        <f t="shared" si="189"/>
        <v>0</v>
      </c>
      <c r="F714" s="8">
        <f t="shared" si="189"/>
        <v>0</v>
      </c>
    </row>
    <row r="715" spans="1:6" ht="31.05" x14ac:dyDescent="0.3">
      <c r="A715" s="1" t="s">
        <v>393</v>
      </c>
      <c r="B715" s="2" t="s">
        <v>538</v>
      </c>
      <c r="C715" s="3">
        <v>240</v>
      </c>
      <c r="D715" s="8">
        <v>134634</v>
      </c>
      <c r="E715" s="8">
        <v>0</v>
      </c>
      <c r="F715" s="8">
        <v>0</v>
      </c>
    </row>
    <row r="716" spans="1:6" s="9" customFormat="1" x14ac:dyDescent="0.3">
      <c r="A716" s="4" t="s">
        <v>590</v>
      </c>
      <c r="B716" s="5">
        <v>2614300000</v>
      </c>
      <c r="C716" s="6"/>
      <c r="D716" s="7">
        <f>D717</f>
        <v>197800</v>
      </c>
      <c r="E716" s="7">
        <f t="shared" ref="E716:F716" si="190">E717</f>
        <v>0</v>
      </c>
      <c r="F716" s="7">
        <f t="shared" si="190"/>
        <v>0</v>
      </c>
    </row>
    <row r="717" spans="1:6" s="9" customFormat="1" ht="31.05" x14ac:dyDescent="0.3">
      <c r="A717" s="4" t="s">
        <v>285</v>
      </c>
      <c r="B717" s="5" t="s">
        <v>539</v>
      </c>
      <c r="C717" s="6"/>
      <c r="D717" s="7">
        <f t="shared" ref="D717:F718" si="191">D718</f>
        <v>197800</v>
      </c>
      <c r="E717" s="7">
        <f t="shared" si="191"/>
        <v>0</v>
      </c>
      <c r="F717" s="7">
        <f t="shared" si="191"/>
        <v>0</v>
      </c>
    </row>
    <row r="718" spans="1:6" ht="31.05" x14ac:dyDescent="0.3">
      <c r="A718" s="1" t="s">
        <v>392</v>
      </c>
      <c r="B718" s="2" t="s">
        <v>539</v>
      </c>
      <c r="C718" s="3">
        <v>200</v>
      </c>
      <c r="D718" s="8">
        <f t="shared" si="191"/>
        <v>197800</v>
      </c>
      <c r="E718" s="8">
        <f t="shared" si="191"/>
        <v>0</v>
      </c>
      <c r="F718" s="8">
        <f t="shared" si="191"/>
        <v>0</v>
      </c>
    </row>
    <row r="719" spans="1:6" ht="31.05" x14ac:dyDescent="0.3">
      <c r="A719" s="1" t="s">
        <v>393</v>
      </c>
      <c r="B719" s="2" t="s">
        <v>539</v>
      </c>
      <c r="C719" s="3">
        <v>240</v>
      </c>
      <c r="D719" s="8">
        <v>197800</v>
      </c>
      <c r="E719" s="8">
        <v>0</v>
      </c>
      <c r="F719" s="8">
        <v>0</v>
      </c>
    </row>
    <row r="720" spans="1:6" s="9" customFormat="1" x14ac:dyDescent="0.3">
      <c r="A720" s="4" t="s">
        <v>591</v>
      </c>
      <c r="B720" s="5">
        <v>2614400000</v>
      </c>
      <c r="C720" s="6"/>
      <c r="D720" s="7">
        <f>D721</f>
        <v>63000</v>
      </c>
      <c r="E720" s="7">
        <f t="shared" ref="E720:F720" si="192">E721</f>
        <v>0</v>
      </c>
      <c r="F720" s="7">
        <f t="shared" si="192"/>
        <v>0</v>
      </c>
    </row>
    <row r="721" spans="1:6" s="9" customFormat="1" ht="31.05" x14ac:dyDescent="0.3">
      <c r="A721" s="4" t="s">
        <v>285</v>
      </c>
      <c r="B721" s="5" t="s">
        <v>540</v>
      </c>
      <c r="C721" s="6"/>
      <c r="D721" s="7">
        <f t="shared" ref="D721:F722" si="193">D722</f>
        <v>63000</v>
      </c>
      <c r="E721" s="7">
        <f t="shared" si="193"/>
        <v>0</v>
      </c>
      <c r="F721" s="7">
        <f t="shared" si="193"/>
        <v>0</v>
      </c>
    </row>
    <row r="722" spans="1:6" ht="31.05" x14ac:dyDescent="0.3">
      <c r="A722" s="1" t="s">
        <v>392</v>
      </c>
      <c r="B722" s="2" t="s">
        <v>540</v>
      </c>
      <c r="C722" s="3">
        <v>200</v>
      </c>
      <c r="D722" s="8">
        <f t="shared" si="193"/>
        <v>63000</v>
      </c>
      <c r="E722" s="8">
        <f t="shared" si="193"/>
        <v>0</v>
      </c>
      <c r="F722" s="8">
        <f t="shared" si="193"/>
        <v>0</v>
      </c>
    </row>
    <row r="723" spans="1:6" ht="31.05" x14ac:dyDescent="0.3">
      <c r="A723" s="1" t="s">
        <v>393</v>
      </c>
      <c r="B723" s="2" t="s">
        <v>540</v>
      </c>
      <c r="C723" s="3">
        <v>240</v>
      </c>
      <c r="D723" s="8">
        <v>63000</v>
      </c>
      <c r="E723" s="8">
        <v>0</v>
      </c>
      <c r="F723" s="8">
        <v>0</v>
      </c>
    </row>
    <row r="724" spans="1:6" s="9" customFormat="1" x14ac:dyDescent="0.3">
      <c r="A724" s="4" t="s">
        <v>592</v>
      </c>
      <c r="B724" s="5">
        <v>2614500000</v>
      </c>
      <c r="C724" s="6"/>
      <c r="D724" s="7">
        <f>D725</f>
        <v>191533</v>
      </c>
      <c r="E724" s="7">
        <f t="shared" ref="E724:F724" si="194">E725</f>
        <v>0</v>
      </c>
      <c r="F724" s="7">
        <f t="shared" si="194"/>
        <v>0</v>
      </c>
    </row>
    <row r="725" spans="1:6" s="9" customFormat="1" ht="31.05" x14ac:dyDescent="0.3">
      <c r="A725" s="4" t="s">
        <v>285</v>
      </c>
      <c r="B725" s="5" t="s">
        <v>541</v>
      </c>
      <c r="C725" s="6"/>
      <c r="D725" s="7">
        <f t="shared" ref="D725:F726" si="195">D726</f>
        <v>191533</v>
      </c>
      <c r="E725" s="7">
        <f t="shared" si="195"/>
        <v>0</v>
      </c>
      <c r="F725" s="7">
        <f t="shared" si="195"/>
        <v>0</v>
      </c>
    </row>
    <row r="726" spans="1:6" ht="31.05" x14ac:dyDescent="0.3">
      <c r="A726" s="1" t="s">
        <v>392</v>
      </c>
      <c r="B726" s="2" t="s">
        <v>541</v>
      </c>
      <c r="C726" s="3">
        <v>200</v>
      </c>
      <c r="D726" s="8">
        <f t="shared" si="195"/>
        <v>191533</v>
      </c>
      <c r="E726" s="8">
        <f t="shared" si="195"/>
        <v>0</v>
      </c>
      <c r="F726" s="8">
        <f t="shared" si="195"/>
        <v>0</v>
      </c>
    </row>
    <row r="727" spans="1:6" ht="31.05" x14ac:dyDescent="0.3">
      <c r="A727" s="1" t="s">
        <v>393</v>
      </c>
      <c r="B727" s="2" t="s">
        <v>541</v>
      </c>
      <c r="C727" s="3">
        <v>240</v>
      </c>
      <c r="D727" s="8">
        <v>191533</v>
      </c>
      <c r="E727" s="8">
        <v>0</v>
      </c>
      <c r="F727" s="8">
        <v>0</v>
      </c>
    </row>
    <row r="728" spans="1:6" s="9" customFormat="1" ht="32.15" customHeight="1" x14ac:dyDescent="0.3">
      <c r="A728" s="4" t="s">
        <v>593</v>
      </c>
      <c r="B728" s="5">
        <v>2614600000</v>
      </c>
      <c r="C728" s="6"/>
      <c r="D728" s="7">
        <f>D729</f>
        <v>104700</v>
      </c>
      <c r="E728" s="7">
        <f t="shared" ref="E728:F728" si="196">E729</f>
        <v>0</v>
      </c>
      <c r="F728" s="7">
        <f t="shared" si="196"/>
        <v>0</v>
      </c>
    </row>
    <row r="729" spans="1:6" s="9" customFormat="1" ht="31.05" x14ac:dyDescent="0.3">
      <c r="A729" s="4" t="s">
        <v>285</v>
      </c>
      <c r="B729" s="5" t="s">
        <v>542</v>
      </c>
      <c r="C729" s="6"/>
      <c r="D729" s="7">
        <f t="shared" ref="D729:F730" si="197">D730</f>
        <v>104700</v>
      </c>
      <c r="E729" s="7">
        <f t="shared" si="197"/>
        <v>0</v>
      </c>
      <c r="F729" s="7">
        <f t="shared" si="197"/>
        <v>0</v>
      </c>
    </row>
    <row r="730" spans="1:6" ht="31.05" x14ac:dyDescent="0.3">
      <c r="A730" s="1" t="s">
        <v>392</v>
      </c>
      <c r="B730" s="2" t="s">
        <v>542</v>
      </c>
      <c r="C730" s="3">
        <v>200</v>
      </c>
      <c r="D730" s="8">
        <f t="shared" si="197"/>
        <v>104700</v>
      </c>
      <c r="E730" s="8">
        <f t="shared" si="197"/>
        <v>0</v>
      </c>
      <c r="F730" s="8">
        <f t="shared" si="197"/>
        <v>0</v>
      </c>
    </row>
    <row r="731" spans="1:6" ht="31.05" x14ac:dyDescent="0.3">
      <c r="A731" s="1" t="s">
        <v>393</v>
      </c>
      <c r="B731" s="2" t="s">
        <v>542</v>
      </c>
      <c r="C731" s="3">
        <v>240</v>
      </c>
      <c r="D731" s="8">
        <v>104700</v>
      </c>
      <c r="E731" s="8">
        <v>0</v>
      </c>
      <c r="F731" s="8">
        <v>0</v>
      </c>
    </row>
    <row r="732" spans="1:6" s="9" customFormat="1" ht="46.55" x14ac:dyDescent="0.3">
      <c r="A732" s="4" t="s">
        <v>349</v>
      </c>
      <c r="B732" s="5" t="s">
        <v>136</v>
      </c>
      <c r="C732" s="6"/>
      <c r="D732" s="7">
        <f t="shared" ref="D732:F734" si="198">D733</f>
        <v>405309</v>
      </c>
      <c r="E732" s="7">
        <f t="shared" si="198"/>
        <v>50000</v>
      </c>
      <c r="F732" s="7">
        <f t="shared" si="198"/>
        <v>50000</v>
      </c>
    </row>
    <row r="733" spans="1:6" s="9" customFormat="1" ht="31.05" x14ac:dyDescent="0.3">
      <c r="A733" s="4" t="s">
        <v>305</v>
      </c>
      <c r="B733" s="5" t="s">
        <v>137</v>
      </c>
      <c r="C733" s="6"/>
      <c r="D733" s="7">
        <f t="shared" si="198"/>
        <v>405309</v>
      </c>
      <c r="E733" s="7">
        <f t="shared" si="198"/>
        <v>50000</v>
      </c>
      <c r="F733" s="7">
        <f t="shared" si="198"/>
        <v>50000</v>
      </c>
    </row>
    <row r="734" spans="1:6" ht="31.05" x14ac:dyDescent="0.3">
      <c r="A734" s="27" t="s">
        <v>387</v>
      </c>
      <c r="B734" s="2" t="s">
        <v>137</v>
      </c>
      <c r="C734" s="3">
        <v>600</v>
      </c>
      <c r="D734" s="8">
        <f t="shared" si="198"/>
        <v>405309</v>
      </c>
      <c r="E734" s="8">
        <f t="shared" si="198"/>
        <v>50000</v>
      </c>
      <c r="F734" s="8">
        <f t="shared" si="198"/>
        <v>50000</v>
      </c>
    </row>
    <row r="735" spans="1:6" ht="31.05" x14ac:dyDescent="0.3">
      <c r="A735" s="27" t="s">
        <v>404</v>
      </c>
      <c r="B735" s="2" t="s">
        <v>137</v>
      </c>
      <c r="C735" s="3">
        <v>630</v>
      </c>
      <c r="D735" s="8">
        <f>100000+305309</f>
        <v>405309</v>
      </c>
      <c r="E735" s="8">
        <v>50000</v>
      </c>
      <c r="F735" s="8">
        <v>50000</v>
      </c>
    </row>
    <row r="736" spans="1:6" s="9" customFormat="1" ht="31.05" x14ac:dyDescent="0.3">
      <c r="A736" s="4" t="s">
        <v>317</v>
      </c>
      <c r="B736" s="5" t="s">
        <v>138</v>
      </c>
      <c r="C736" s="6"/>
      <c r="D736" s="7">
        <f>D737+D740+D744+D748+D752+D756+D760+D764+D768+D772+D776+D780+D784+D788+D792+D796+D800+D804</f>
        <v>7391145.3700000001</v>
      </c>
      <c r="E736" s="7">
        <f>E737</f>
        <v>50000</v>
      </c>
      <c r="F736" s="7">
        <f>F737</f>
        <v>50000</v>
      </c>
    </row>
    <row r="737" spans="1:6" s="9" customFormat="1" ht="46.55" x14ac:dyDescent="0.3">
      <c r="A737" s="4" t="s">
        <v>341</v>
      </c>
      <c r="B737" s="5">
        <v>2630081580</v>
      </c>
      <c r="C737" s="6"/>
      <c r="D737" s="7">
        <f t="shared" ref="D737:F810" si="199">D738</f>
        <v>0</v>
      </c>
      <c r="E737" s="7">
        <f t="shared" si="199"/>
        <v>50000</v>
      </c>
      <c r="F737" s="7">
        <f t="shared" si="199"/>
        <v>50000</v>
      </c>
    </row>
    <row r="738" spans="1:6" ht="31.05" x14ac:dyDescent="0.3">
      <c r="A738" s="27" t="s">
        <v>387</v>
      </c>
      <c r="B738" s="2">
        <v>2630081580</v>
      </c>
      <c r="C738" s="3">
        <v>600</v>
      </c>
      <c r="D738" s="8">
        <f t="shared" si="199"/>
        <v>0</v>
      </c>
      <c r="E738" s="8">
        <f t="shared" si="199"/>
        <v>50000</v>
      </c>
      <c r="F738" s="8">
        <f t="shared" si="199"/>
        <v>50000</v>
      </c>
    </row>
    <row r="739" spans="1:6" ht="31.05" x14ac:dyDescent="0.3">
      <c r="A739" s="27" t="s">
        <v>404</v>
      </c>
      <c r="B739" s="2">
        <v>2630081580</v>
      </c>
      <c r="C739" s="3">
        <v>630</v>
      </c>
      <c r="D739" s="8">
        <v>0</v>
      </c>
      <c r="E739" s="8">
        <v>50000</v>
      </c>
      <c r="F739" s="8">
        <v>50000</v>
      </c>
    </row>
    <row r="740" spans="1:6" s="9" customFormat="1" x14ac:dyDescent="0.3">
      <c r="A740" s="28" t="s">
        <v>560</v>
      </c>
      <c r="B740" s="5">
        <v>2630100000</v>
      </c>
      <c r="C740" s="6"/>
      <c r="D740" s="7">
        <f>D741</f>
        <v>449044</v>
      </c>
      <c r="E740" s="7">
        <f t="shared" ref="E740:F740" si="200">E741</f>
        <v>0</v>
      </c>
      <c r="F740" s="7">
        <f t="shared" si="200"/>
        <v>0</v>
      </c>
    </row>
    <row r="741" spans="1:6" s="9" customFormat="1" ht="46.55" x14ac:dyDescent="0.3">
      <c r="A741" s="4" t="s">
        <v>341</v>
      </c>
      <c r="B741" s="5" t="s">
        <v>543</v>
      </c>
      <c r="C741" s="6"/>
      <c r="D741" s="7">
        <f t="shared" si="199"/>
        <v>449044</v>
      </c>
      <c r="E741" s="7">
        <f t="shared" si="199"/>
        <v>0</v>
      </c>
      <c r="F741" s="7">
        <f t="shared" si="199"/>
        <v>0</v>
      </c>
    </row>
    <row r="742" spans="1:6" ht="31.05" x14ac:dyDescent="0.3">
      <c r="A742" s="27" t="s">
        <v>387</v>
      </c>
      <c r="B742" s="2" t="s">
        <v>543</v>
      </c>
      <c r="C742" s="3">
        <v>600</v>
      </c>
      <c r="D742" s="8">
        <f t="shared" si="199"/>
        <v>449044</v>
      </c>
      <c r="E742" s="8">
        <f t="shared" si="199"/>
        <v>0</v>
      </c>
      <c r="F742" s="8">
        <f t="shared" si="199"/>
        <v>0</v>
      </c>
    </row>
    <row r="743" spans="1:6" ht="31.05" x14ac:dyDescent="0.3">
      <c r="A743" s="27" t="s">
        <v>404</v>
      </c>
      <c r="B743" s="2" t="s">
        <v>543</v>
      </c>
      <c r="C743" s="3">
        <v>630</v>
      </c>
      <c r="D743" s="8">
        <v>449044</v>
      </c>
      <c r="E743" s="8">
        <v>0</v>
      </c>
      <c r="F743" s="8">
        <v>0</v>
      </c>
    </row>
    <row r="744" spans="1:6" s="9" customFormat="1" x14ac:dyDescent="0.3">
      <c r="A744" s="28" t="s">
        <v>561</v>
      </c>
      <c r="B744" s="5">
        <v>2630300000</v>
      </c>
      <c r="C744" s="6"/>
      <c r="D744" s="7">
        <f>D745</f>
        <v>488300</v>
      </c>
      <c r="E744" s="7">
        <f t="shared" ref="E744" si="201">E745</f>
        <v>0</v>
      </c>
      <c r="F744" s="7">
        <f t="shared" ref="F744" si="202">F745</f>
        <v>0</v>
      </c>
    </row>
    <row r="745" spans="1:6" s="9" customFormat="1" ht="46.55" x14ac:dyDescent="0.3">
      <c r="A745" s="4" t="s">
        <v>341</v>
      </c>
      <c r="B745" s="5" t="s">
        <v>544</v>
      </c>
      <c r="C745" s="6"/>
      <c r="D745" s="7">
        <f t="shared" si="199"/>
        <v>488300</v>
      </c>
      <c r="E745" s="7">
        <f t="shared" si="199"/>
        <v>0</v>
      </c>
      <c r="F745" s="7">
        <f t="shared" si="199"/>
        <v>0</v>
      </c>
    </row>
    <row r="746" spans="1:6" ht="31.05" x14ac:dyDescent="0.3">
      <c r="A746" s="27" t="s">
        <v>387</v>
      </c>
      <c r="B746" s="2" t="s">
        <v>544</v>
      </c>
      <c r="C746" s="3">
        <v>600</v>
      </c>
      <c r="D746" s="8">
        <f t="shared" si="199"/>
        <v>488300</v>
      </c>
      <c r="E746" s="8">
        <f t="shared" si="199"/>
        <v>0</v>
      </c>
      <c r="F746" s="8">
        <f t="shared" si="199"/>
        <v>0</v>
      </c>
    </row>
    <row r="747" spans="1:6" ht="31.05" x14ac:dyDescent="0.3">
      <c r="A747" s="27" t="s">
        <v>404</v>
      </c>
      <c r="B747" s="2" t="s">
        <v>544</v>
      </c>
      <c r="C747" s="3">
        <v>630</v>
      </c>
      <c r="D747" s="8">
        <v>488300</v>
      </c>
      <c r="E747" s="8">
        <v>0</v>
      </c>
      <c r="F747" s="8">
        <v>0</v>
      </c>
    </row>
    <row r="748" spans="1:6" s="9" customFormat="1" x14ac:dyDescent="0.3">
      <c r="A748" s="28" t="s">
        <v>562</v>
      </c>
      <c r="B748" s="5">
        <v>2630400000</v>
      </c>
      <c r="C748" s="6"/>
      <c r="D748" s="7">
        <f>D749</f>
        <v>175140</v>
      </c>
      <c r="E748" s="7">
        <f t="shared" ref="E748" si="203">E749</f>
        <v>0</v>
      </c>
      <c r="F748" s="7">
        <f t="shared" ref="F748" si="204">F749</f>
        <v>0</v>
      </c>
    </row>
    <row r="749" spans="1:6" s="9" customFormat="1" ht="46.55" x14ac:dyDescent="0.3">
      <c r="A749" s="4" t="s">
        <v>341</v>
      </c>
      <c r="B749" s="5" t="s">
        <v>545</v>
      </c>
      <c r="C749" s="6"/>
      <c r="D749" s="7">
        <f t="shared" si="199"/>
        <v>175140</v>
      </c>
      <c r="E749" s="7">
        <f t="shared" si="199"/>
        <v>0</v>
      </c>
      <c r="F749" s="7">
        <f t="shared" si="199"/>
        <v>0</v>
      </c>
    </row>
    <row r="750" spans="1:6" ht="31.05" x14ac:dyDescent="0.3">
      <c r="A750" s="27" t="s">
        <v>387</v>
      </c>
      <c r="B750" s="2" t="s">
        <v>545</v>
      </c>
      <c r="C750" s="3">
        <v>600</v>
      </c>
      <c r="D750" s="8">
        <f t="shared" si="199"/>
        <v>175140</v>
      </c>
      <c r="E750" s="8">
        <f t="shared" si="199"/>
        <v>0</v>
      </c>
      <c r="F750" s="8">
        <f t="shared" si="199"/>
        <v>0</v>
      </c>
    </row>
    <row r="751" spans="1:6" ht="31.05" x14ac:dyDescent="0.3">
      <c r="A751" s="27" t="s">
        <v>404</v>
      </c>
      <c r="B751" s="2" t="s">
        <v>545</v>
      </c>
      <c r="C751" s="3">
        <v>630</v>
      </c>
      <c r="D751" s="8">
        <v>175140</v>
      </c>
      <c r="E751" s="8">
        <v>0</v>
      </c>
      <c r="F751" s="8">
        <v>0</v>
      </c>
    </row>
    <row r="752" spans="1:6" s="9" customFormat="1" ht="31.15" customHeight="1" x14ac:dyDescent="0.3">
      <c r="A752" s="28" t="s">
        <v>563</v>
      </c>
      <c r="B752" s="5">
        <v>2630500000</v>
      </c>
      <c r="C752" s="6"/>
      <c r="D752" s="7">
        <f>D753</f>
        <v>599000</v>
      </c>
      <c r="E752" s="7">
        <f t="shared" ref="E752" si="205">E753</f>
        <v>0</v>
      </c>
      <c r="F752" s="7">
        <f t="shared" ref="F752" si="206">F753</f>
        <v>0</v>
      </c>
    </row>
    <row r="753" spans="1:6" s="9" customFormat="1" ht="46.55" x14ac:dyDescent="0.3">
      <c r="A753" s="4" t="s">
        <v>341</v>
      </c>
      <c r="B753" s="5" t="s">
        <v>546</v>
      </c>
      <c r="C753" s="6"/>
      <c r="D753" s="7">
        <f t="shared" si="199"/>
        <v>599000</v>
      </c>
      <c r="E753" s="7">
        <f t="shared" si="199"/>
        <v>0</v>
      </c>
      <c r="F753" s="7">
        <f t="shared" si="199"/>
        <v>0</v>
      </c>
    </row>
    <row r="754" spans="1:6" ht="31.05" x14ac:dyDescent="0.3">
      <c r="A754" s="27" t="s">
        <v>387</v>
      </c>
      <c r="B754" s="2" t="s">
        <v>546</v>
      </c>
      <c r="C754" s="3">
        <v>600</v>
      </c>
      <c r="D754" s="8">
        <f t="shared" si="199"/>
        <v>599000</v>
      </c>
      <c r="E754" s="8">
        <f t="shared" si="199"/>
        <v>0</v>
      </c>
      <c r="F754" s="8">
        <f t="shared" si="199"/>
        <v>0</v>
      </c>
    </row>
    <row r="755" spans="1:6" ht="31.05" x14ac:dyDescent="0.3">
      <c r="A755" s="27" t="s">
        <v>404</v>
      </c>
      <c r="B755" s="2" t="s">
        <v>546</v>
      </c>
      <c r="C755" s="3">
        <v>630</v>
      </c>
      <c r="D755" s="8">
        <v>599000</v>
      </c>
      <c r="E755" s="8">
        <v>0</v>
      </c>
      <c r="F755" s="8">
        <v>0</v>
      </c>
    </row>
    <row r="756" spans="1:6" s="9" customFormat="1" x14ac:dyDescent="0.3">
      <c r="A756" s="28" t="s">
        <v>564</v>
      </c>
      <c r="B756" s="5">
        <v>2630600000</v>
      </c>
      <c r="C756" s="6"/>
      <c r="D756" s="7">
        <f>D757</f>
        <v>640229.85</v>
      </c>
      <c r="E756" s="7">
        <f t="shared" ref="E756" si="207">E757</f>
        <v>0</v>
      </c>
      <c r="F756" s="7">
        <f t="shared" ref="F756" si="208">F757</f>
        <v>0</v>
      </c>
    </row>
    <row r="757" spans="1:6" s="9" customFormat="1" ht="46.55" x14ac:dyDescent="0.3">
      <c r="A757" s="4" t="s">
        <v>341</v>
      </c>
      <c r="B757" s="5" t="s">
        <v>547</v>
      </c>
      <c r="C757" s="6"/>
      <c r="D757" s="7">
        <f t="shared" si="199"/>
        <v>640229.85</v>
      </c>
      <c r="E757" s="7">
        <f t="shared" si="199"/>
        <v>0</v>
      </c>
      <c r="F757" s="7">
        <f t="shared" si="199"/>
        <v>0</v>
      </c>
    </row>
    <row r="758" spans="1:6" ht="31.05" x14ac:dyDescent="0.3">
      <c r="A758" s="27" t="s">
        <v>387</v>
      </c>
      <c r="B758" s="2" t="s">
        <v>547</v>
      </c>
      <c r="C758" s="3">
        <v>600</v>
      </c>
      <c r="D758" s="8">
        <f t="shared" si="199"/>
        <v>640229.85</v>
      </c>
      <c r="E758" s="8">
        <f t="shared" si="199"/>
        <v>0</v>
      </c>
      <c r="F758" s="8">
        <f t="shared" si="199"/>
        <v>0</v>
      </c>
    </row>
    <row r="759" spans="1:6" ht="31.05" x14ac:dyDescent="0.3">
      <c r="A759" s="27" t="s">
        <v>404</v>
      </c>
      <c r="B759" s="2" t="s">
        <v>547</v>
      </c>
      <c r="C759" s="3">
        <v>630</v>
      </c>
      <c r="D759" s="8">
        <v>640229.85</v>
      </c>
      <c r="E759" s="8">
        <v>0</v>
      </c>
      <c r="F759" s="8">
        <v>0</v>
      </c>
    </row>
    <row r="760" spans="1:6" s="9" customFormat="1" x14ac:dyDescent="0.3">
      <c r="A760" s="28" t="s">
        <v>565</v>
      </c>
      <c r="B760" s="5">
        <v>2630700000</v>
      </c>
      <c r="C760" s="6"/>
      <c r="D760" s="7">
        <f>D761</f>
        <v>350715</v>
      </c>
      <c r="E760" s="7">
        <f t="shared" ref="E760" si="209">E761</f>
        <v>0</v>
      </c>
      <c r="F760" s="7">
        <f t="shared" ref="F760" si="210">F761</f>
        <v>0</v>
      </c>
    </row>
    <row r="761" spans="1:6" s="9" customFormat="1" ht="46.55" x14ac:dyDescent="0.3">
      <c r="A761" s="4" t="s">
        <v>341</v>
      </c>
      <c r="B761" s="5" t="s">
        <v>549</v>
      </c>
      <c r="C761" s="6"/>
      <c r="D761" s="7">
        <f t="shared" si="199"/>
        <v>350715</v>
      </c>
      <c r="E761" s="7">
        <f t="shared" si="199"/>
        <v>0</v>
      </c>
      <c r="F761" s="7">
        <f t="shared" si="199"/>
        <v>0</v>
      </c>
    </row>
    <row r="762" spans="1:6" ht="31.05" x14ac:dyDescent="0.3">
      <c r="A762" s="27" t="s">
        <v>387</v>
      </c>
      <c r="B762" s="2" t="s">
        <v>549</v>
      </c>
      <c r="C762" s="3">
        <v>600</v>
      </c>
      <c r="D762" s="8">
        <f t="shared" si="199"/>
        <v>350715</v>
      </c>
      <c r="E762" s="8">
        <f t="shared" si="199"/>
        <v>0</v>
      </c>
      <c r="F762" s="8">
        <f t="shared" si="199"/>
        <v>0</v>
      </c>
    </row>
    <row r="763" spans="1:6" ht="31.05" x14ac:dyDescent="0.3">
      <c r="A763" s="27" t="s">
        <v>404</v>
      </c>
      <c r="B763" s="2" t="s">
        <v>549</v>
      </c>
      <c r="C763" s="3">
        <v>630</v>
      </c>
      <c r="D763" s="8">
        <v>350715</v>
      </c>
      <c r="E763" s="8">
        <v>0</v>
      </c>
      <c r="F763" s="8">
        <v>0</v>
      </c>
    </row>
    <row r="764" spans="1:6" s="9" customFormat="1" x14ac:dyDescent="0.3">
      <c r="A764" s="28" t="s">
        <v>566</v>
      </c>
      <c r="B764" s="5">
        <v>2630800000</v>
      </c>
      <c r="C764" s="6"/>
      <c r="D764" s="7">
        <f>D765</f>
        <v>432061.66</v>
      </c>
      <c r="E764" s="7">
        <f t="shared" ref="E764" si="211">E765</f>
        <v>0</v>
      </c>
      <c r="F764" s="7">
        <f t="shared" ref="F764" si="212">F765</f>
        <v>0</v>
      </c>
    </row>
    <row r="765" spans="1:6" s="9" customFormat="1" ht="46.55" x14ac:dyDescent="0.3">
      <c r="A765" s="4" t="s">
        <v>341</v>
      </c>
      <c r="B765" s="5" t="s">
        <v>550</v>
      </c>
      <c r="C765" s="6"/>
      <c r="D765" s="7">
        <f t="shared" si="199"/>
        <v>432061.66</v>
      </c>
      <c r="E765" s="7">
        <f t="shared" si="199"/>
        <v>0</v>
      </c>
      <c r="F765" s="7">
        <f t="shared" si="199"/>
        <v>0</v>
      </c>
    </row>
    <row r="766" spans="1:6" ht="31.05" x14ac:dyDescent="0.3">
      <c r="A766" s="27" t="s">
        <v>387</v>
      </c>
      <c r="B766" s="2" t="s">
        <v>550</v>
      </c>
      <c r="C766" s="3">
        <v>600</v>
      </c>
      <c r="D766" s="8">
        <f t="shared" si="199"/>
        <v>432061.66</v>
      </c>
      <c r="E766" s="8">
        <f t="shared" si="199"/>
        <v>0</v>
      </c>
      <c r="F766" s="8">
        <f t="shared" si="199"/>
        <v>0</v>
      </c>
    </row>
    <row r="767" spans="1:6" ht="31.05" x14ac:dyDescent="0.3">
      <c r="A767" s="27" t="s">
        <v>404</v>
      </c>
      <c r="B767" s="2" t="s">
        <v>550</v>
      </c>
      <c r="C767" s="3">
        <v>630</v>
      </c>
      <c r="D767" s="8">
        <v>432061.66</v>
      </c>
      <c r="E767" s="8">
        <v>0</v>
      </c>
      <c r="F767" s="8">
        <v>0</v>
      </c>
    </row>
    <row r="768" spans="1:6" s="9" customFormat="1" x14ac:dyDescent="0.3">
      <c r="A768" s="28" t="s">
        <v>567</v>
      </c>
      <c r="B768" s="5">
        <v>2630900000</v>
      </c>
      <c r="C768" s="6"/>
      <c r="D768" s="7">
        <f>D769</f>
        <v>422156.57</v>
      </c>
      <c r="E768" s="7">
        <f t="shared" ref="E768" si="213">E769</f>
        <v>0</v>
      </c>
      <c r="F768" s="7">
        <f t="shared" ref="F768" si="214">F769</f>
        <v>0</v>
      </c>
    </row>
    <row r="769" spans="1:6" s="9" customFormat="1" ht="46.55" x14ac:dyDescent="0.3">
      <c r="A769" s="4" t="s">
        <v>341</v>
      </c>
      <c r="B769" s="5" t="s">
        <v>551</v>
      </c>
      <c r="C769" s="6"/>
      <c r="D769" s="7">
        <f t="shared" si="199"/>
        <v>422156.57</v>
      </c>
      <c r="E769" s="7">
        <f t="shared" si="199"/>
        <v>0</v>
      </c>
      <c r="F769" s="7">
        <f t="shared" si="199"/>
        <v>0</v>
      </c>
    </row>
    <row r="770" spans="1:6" ht="31.05" x14ac:dyDescent="0.3">
      <c r="A770" s="27" t="s">
        <v>387</v>
      </c>
      <c r="B770" s="2" t="s">
        <v>551</v>
      </c>
      <c r="C770" s="3">
        <v>600</v>
      </c>
      <c r="D770" s="8">
        <f t="shared" si="199"/>
        <v>422156.57</v>
      </c>
      <c r="E770" s="8">
        <f t="shared" si="199"/>
        <v>0</v>
      </c>
      <c r="F770" s="8">
        <f t="shared" si="199"/>
        <v>0</v>
      </c>
    </row>
    <row r="771" spans="1:6" ht="31.05" x14ac:dyDescent="0.3">
      <c r="A771" s="27" t="s">
        <v>404</v>
      </c>
      <c r="B771" s="2" t="s">
        <v>551</v>
      </c>
      <c r="C771" s="3">
        <v>630</v>
      </c>
      <c r="D771" s="8">
        <v>422156.57</v>
      </c>
      <c r="E771" s="8">
        <v>0</v>
      </c>
      <c r="F771" s="8">
        <v>0</v>
      </c>
    </row>
    <row r="772" spans="1:6" s="9" customFormat="1" x14ac:dyDescent="0.3">
      <c r="A772" s="28" t="s">
        <v>568</v>
      </c>
      <c r="B772" s="5">
        <v>2631000000</v>
      </c>
      <c r="C772" s="6"/>
      <c r="D772" s="7">
        <f>D773</f>
        <v>466220.12</v>
      </c>
      <c r="E772" s="7">
        <f t="shared" ref="E772" si="215">E773</f>
        <v>0</v>
      </c>
      <c r="F772" s="7">
        <f t="shared" ref="F772" si="216">F773</f>
        <v>0</v>
      </c>
    </row>
    <row r="773" spans="1:6" s="9" customFormat="1" ht="46.55" x14ac:dyDescent="0.3">
      <c r="A773" s="4" t="s">
        <v>341</v>
      </c>
      <c r="B773" s="5" t="s">
        <v>548</v>
      </c>
      <c r="C773" s="6"/>
      <c r="D773" s="7">
        <f t="shared" si="199"/>
        <v>466220.12</v>
      </c>
      <c r="E773" s="7">
        <f t="shared" si="199"/>
        <v>0</v>
      </c>
      <c r="F773" s="7">
        <f t="shared" si="199"/>
        <v>0</v>
      </c>
    </row>
    <row r="774" spans="1:6" ht="31.05" x14ac:dyDescent="0.3">
      <c r="A774" s="27" t="s">
        <v>387</v>
      </c>
      <c r="B774" s="2" t="s">
        <v>548</v>
      </c>
      <c r="C774" s="3">
        <v>600</v>
      </c>
      <c r="D774" s="8">
        <f t="shared" si="199"/>
        <v>466220.12</v>
      </c>
      <c r="E774" s="8">
        <f t="shared" si="199"/>
        <v>0</v>
      </c>
      <c r="F774" s="8">
        <f t="shared" si="199"/>
        <v>0</v>
      </c>
    </row>
    <row r="775" spans="1:6" ht="31.05" x14ac:dyDescent="0.3">
      <c r="A775" s="27" t="s">
        <v>404</v>
      </c>
      <c r="B775" s="2" t="s">
        <v>548</v>
      </c>
      <c r="C775" s="3">
        <v>630</v>
      </c>
      <c r="D775" s="8">
        <v>466220.12</v>
      </c>
      <c r="E775" s="8">
        <v>0</v>
      </c>
      <c r="F775" s="8">
        <v>0</v>
      </c>
    </row>
    <row r="776" spans="1:6" s="9" customFormat="1" x14ac:dyDescent="0.3">
      <c r="A776" s="28" t="s">
        <v>569</v>
      </c>
      <c r="B776" s="5">
        <v>2631100000</v>
      </c>
      <c r="C776" s="6"/>
      <c r="D776" s="7">
        <f>D777</f>
        <v>324345.65999999997</v>
      </c>
      <c r="E776" s="7">
        <f t="shared" ref="E776" si="217">E777</f>
        <v>0</v>
      </c>
      <c r="F776" s="7">
        <f t="shared" ref="F776" si="218">F777</f>
        <v>0</v>
      </c>
    </row>
    <row r="777" spans="1:6" s="9" customFormat="1" ht="46.55" x14ac:dyDescent="0.3">
      <c r="A777" s="4" t="s">
        <v>341</v>
      </c>
      <c r="B777" s="5" t="s">
        <v>552</v>
      </c>
      <c r="C777" s="6"/>
      <c r="D777" s="7">
        <f t="shared" si="199"/>
        <v>324345.65999999997</v>
      </c>
      <c r="E777" s="7">
        <f t="shared" si="199"/>
        <v>0</v>
      </c>
      <c r="F777" s="7">
        <f t="shared" si="199"/>
        <v>0</v>
      </c>
    </row>
    <row r="778" spans="1:6" ht="31.05" x14ac:dyDescent="0.3">
      <c r="A778" s="27" t="s">
        <v>387</v>
      </c>
      <c r="B778" s="2" t="s">
        <v>552</v>
      </c>
      <c r="C778" s="3">
        <v>600</v>
      </c>
      <c r="D778" s="8">
        <f t="shared" si="199"/>
        <v>324345.65999999997</v>
      </c>
      <c r="E778" s="8">
        <f t="shared" si="199"/>
        <v>0</v>
      </c>
      <c r="F778" s="8">
        <f t="shared" si="199"/>
        <v>0</v>
      </c>
    </row>
    <row r="779" spans="1:6" ht="31.05" x14ac:dyDescent="0.3">
      <c r="A779" s="27" t="s">
        <v>404</v>
      </c>
      <c r="B779" s="2" t="s">
        <v>552</v>
      </c>
      <c r="C779" s="3">
        <v>630</v>
      </c>
      <c r="D779" s="8">
        <v>324345.65999999997</v>
      </c>
      <c r="E779" s="8">
        <v>0</v>
      </c>
      <c r="F779" s="8">
        <v>0</v>
      </c>
    </row>
    <row r="780" spans="1:6" s="9" customFormat="1" x14ac:dyDescent="0.3">
      <c r="A780" s="28" t="s">
        <v>570</v>
      </c>
      <c r="B780" s="5">
        <v>2631200000</v>
      </c>
      <c r="C780" s="6"/>
      <c r="D780" s="7">
        <f>D781</f>
        <v>369000</v>
      </c>
      <c r="E780" s="7">
        <f t="shared" ref="E780" si="219">E781</f>
        <v>0</v>
      </c>
      <c r="F780" s="7">
        <f t="shared" ref="F780" si="220">F781</f>
        <v>0</v>
      </c>
    </row>
    <row r="781" spans="1:6" s="9" customFormat="1" ht="46.55" x14ac:dyDescent="0.3">
      <c r="A781" s="4" t="s">
        <v>341</v>
      </c>
      <c r="B781" s="5" t="s">
        <v>553</v>
      </c>
      <c r="C781" s="6"/>
      <c r="D781" s="7">
        <f t="shared" si="199"/>
        <v>369000</v>
      </c>
      <c r="E781" s="7">
        <f t="shared" si="199"/>
        <v>0</v>
      </c>
      <c r="F781" s="7">
        <f t="shared" si="199"/>
        <v>0</v>
      </c>
    </row>
    <row r="782" spans="1:6" ht="31.05" x14ac:dyDescent="0.3">
      <c r="A782" s="27" t="s">
        <v>387</v>
      </c>
      <c r="B782" s="2" t="s">
        <v>553</v>
      </c>
      <c r="C782" s="3">
        <v>600</v>
      </c>
      <c r="D782" s="8">
        <f t="shared" si="199"/>
        <v>369000</v>
      </c>
      <c r="E782" s="8">
        <f t="shared" si="199"/>
        <v>0</v>
      </c>
      <c r="F782" s="8">
        <f t="shared" si="199"/>
        <v>0</v>
      </c>
    </row>
    <row r="783" spans="1:6" ht="31.05" x14ac:dyDescent="0.3">
      <c r="A783" s="27" t="s">
        <v>404</v>
      </c>
      <c r="B783" s="2" t="s">
        <v>553</v>
      </c>
      <c r="C783" s="3">
        <v>630</v>
      </c>
      <c r="D783" s="8">
        <v>369000</v>
      </c>
      <c r="E783" s="8">
        <v>0</v>
      </c>
      <c r="F783" s="8">
        <v>0</v>
      </c>
    </row>
    <row r="784" spans="1:6" s="9" customFormat="1" x14ac:dyDescent="0.3">
      <c r="A784" s="28" t="s">
        <v>571</v>
      </c>
      <c r="B784" s="5">
        <v>2631700000</v>
      </c>
      <c r="C784" s="6"/>
      <c r="D784" s="7">
        <f>D785</f>
        <v>599969</v>
      </c>
      <c r="E784" s="7">
        <f t="shared" ref="E784" si="221">E785</f>
        <v>0</v>
      </c>
      <c r="F784" s="7">
        <f t="shared" ref="F784" si="222">F785</f>
        <v>0</v>
      </c>
    </row>
    <row r="785" spans="1:6" s="9" customFormat="1" ht="46.55" x14ac:dyDescent="0.3">
      <c r="A785" s="4" t="s">
        <v>341</v>
      </c>
      <c r="B785" s="5" t="s">
        <v>554</v>
      </c>
      <c r="C785" s="6"/>
      <c r="D785" s="7">
        <f t="shared" si="199"/>
        <v>599969</v>
      </c>
      <c r="E785" s="7">
        <f t="shared" si="199"/>
        <v>0</v>
      </c>
      <c r="F785" s="7">
        <f t="shared" si="199"/>
        <v>0</v>
      </c>
    </row>
    <row r="786" spans="1:6" ht="31.05" x14ac:dyDescent="0.3">
      <c r="A786" s="27" t="s">
        <v>387</v>
      </c>
      <c r="B786" s="2" t="s">
        <v>554</v>
      </c>
      <c r="C786" s="3">
        <v>600</v>
      </c>
      <c r="D786" s="8">
        <f t="shared" si="199"/>
        <v>599969</v>
      </c>
      <c r="E786" s="8">
        <f t="shared" si="199"/>
        <v>0</v>
      </c>
      <c r="F786" s="8">
        <f t="shared" si="199"/>
        <v>0</v>
      </c>
    </row>
    <row r="787" spans="1:6" ht="31.05" x14ac:dyDescent="0.3">
      <c r="A787" s="27" t="s">
        <v>404</v>
      </c>
      <c r="B787" s="2" t="s">
        <v>554</v>
      </c>
      <c r="C787" s="3">
        <v>630</v>
      </c>
      <c r="D787" s="8">
        <v>599969</v>
      </c>
      <c r="E787" s="8">
        <v>0</v>
      </c>
      <c r="F787" s="8">
        <v>0</v>
      </c>
    </row>
    <row r="788" spans="1:6" s="9" customFormat="1" x14ac:dyDescent="0.3">
      <c r="A788" s="28" t="s">
        <v>572</v>
      </c>
      <c r="B788" s="5">
        <v>2632000000</v>
      </c>
      <c r="C788" s="6"/>
      <c r="D788" s="7">
        <f>D789</f>
        <v>242105.26</v>
      </c>
      <c r="E788" s="7">
        <f t="shared" ref="E788" si="223">E789</f>
        <v>0</v>
      </c>
      <c r="F788" s="7">
        <f t="shared" ref="F788" si="224">F789</f>
        <v>0</v>
      </c>
    </row>
    <row r="789" spans="1:6" s="9" customFormat="1" ht="46.55" x14ac:dyDescent="0.3">
      <c r="A789" s="4" t="s">
        <v>341</v>
      </c>
      <c r="B789" s="5" t="s">
        <v>558</v>
      </c>
      <c r="C789" s="6"/>
      <c r="D789" s="7">
        <f t="shared" si="199"/>
        <v>242105.26</v>
      </c>
      <c r="E789" s="7">
        <f t="shared" si="199"/>
        <v>0</v>
      </c>
      <c r="F789" s="7">
        <f t="shared" si="199"/>
        <v>0</v>
      </c>
    </row>
    <row r="790" spans="1:6" ht="31.05" x14ac:dyDescent="0.3">
      <c r="A790" s="27" t="s">
        <v>387</v>
      </c>
      <c r="B790" s="2" t="s">
        <v>558</v>
      </c>
      <c r="C790" s="3">
        <v>600</v>
      </c>
      <c r="D790" s="8">
        <f t="shared" si="199"/>
        <v>242105.26</v>
      </c>
      <c r="E790" s="8">
        <f t="shared" si="199"/>
        <v>0</v>
      </c>
      <c r="F790" s="8">
        <f t="shared" si="199"/>
        <v>0</v>
      </c>
    </row>
    <row r="791" spans="1:6" ht="31.05" x14ac:dyDescent="0.3">
      <c r="A791" s="27" t="s">
        <v>404</v>
      </c>
      <c r="B791" s="2" t="s">
        <v>558</v>
      </c>
      <c r="C791" s="3">
        <v>630</v>
      </c>
      <c r="D791" s="8">
        <v>242105.26</v>
      </c>
      <c r="E791" s="8">
        <v>0</v>
      </c>
      <c r="F791" s="8">
        <v>0</v>
      </c>
    </row>
    <row r="792" spans="1:6" s="9" customFormat="1" x14ac:dyDescent="0.3">
      <c r="A792" s="28" t="s">
        <v>573</v>
      </c>
      <c r="B792" s="5">
        <v>2632100000</v>
      </c>
      <c r="C792" s="6"/>
      <c r="D792" s="7">
        <f>D793</f>
        <v>600000</v>
      </c>
      <c r="E792" s="7">
        <f t="shared" ref="E792" si="225">E793</f>
        <v>0</v>
      </c>
      <c r="F792" s="7">
        <f t="shared" ref="F792" si="226">F793</f>
        <v>0</v>
      </c>
    </row>
    <row r="793" spans="1:6" s="9" customFormat="1" ht="46.55" x14ac:dyDescent="0.3">
      <c r="A793" s="4" t="s">
        <v>341</v>
      </c>
      <c r="B793" s="5" t="s">
        <v>555</v>
      </c>
      <c r="C793" s="6"/>
      <c r="D793" s="7">
        <f t="shared" si="199"/>
        <v>600000</v>
      </c>
      <c r="E793" s="7">
        <f t="shared" si="199"/>
        <v>0</v>
      </c>
      <c r="F793" s="7">
        <f t="shared" si="199"/>
        <v>0</v>
      </c>
    </row>
    <row r="794" spans="1:6" ht="31.05" x14ac:dyDescent="0.3">
      <c r="A794" s="27" t="s">
        <v>387</v>
      </c>
      <c r="B794" s="2" t="s">
        <v>555</v>
      </c>
      <c r="C794" s="3">
        <v>600</v>
      </c>
      <c r="D794" s="8">
        <f t="shared" si="199"/>
        <v>600000</v>
      </c>
      <c r="E794" s="8">
        <f t="shared" si="199"/>
        <v>0</v>
      </c>
      <c r="F794" s="8">
        <f t="shared" si="199"/>
        <v>0</v>
      </c>
    </row>
    <row r="795" spans="1:6" ht="31.05" x14ac:dyDescent="0.3">
      <c r="A795" s="27" t="s">
        <v>404</v>
      </c>
      <c r="B795" s="2" t="s">
        <v>555</v>
      </c>
      <c r="C795" s="3">
        <v>630</v>
      </c>
      <c r="D795" s="8">
        <v>600000</v>
      </c>
      <c r="E795" s="8">
        <v>0</v>
      </c>
      <c r="F795" s="8">
        <v>0</v>
      </c>
    </row>
    <row r="796" spans="1:6" s="9" customFormat="1" x14ac:dyDescent="0.3">
      <c r="A796" s="28" t="s">
        <v>574</v>
      </c>
      <c r="B796" s="5">
        <v>2632200000</v>
      </c>
      <c r="C796" s="6"/>
      <c r="D796" s="7">
        <f>D797</f>
        <v>500000</v>
      </c>
      <c r="E796" s="7">
        <f t="shared" ref="E796" si="227">E797</f>
        <v>0</v>
      </c>
      <c r="F796" s="7">
        <f t="shared" ref="F796" si="228">F797</f>
        <v>0</v>
      </c>
    </row>
    <row r="797" spans="1:6" s="9" customFormat="1" ht="46.55" x14ac:dyDescent="0.3">
      <c r="A797" s="4" t="s">
        <v>341</v>
      </c>
      <c r="B797" s="5" t="s">
        <v>556</v>
      </c>
      <c r="C797" s="6"/>
      <c r="D797" s="7">
        <f t="shared" si="199"/>
        <v>500000</v>
      </c>
      <c r="E797" s="7">
        <f t="shared" si="199"/>
        <v>0</v>
      </c>
      <c r="F797" s="7">
        <f t="shared" si="199"/>
        <v>0</v>
      </c>
    </row>
    <row r="798" spans="1:6" ht="31.05" x14ac:dyDescent="0.3">
      <c r="A798" s="27" t="s">
        <v>387</v>
      </c>
      <c r="B798" s="2" t="s">
        <v>556</v>
      </c>
      <c r="C798" s="3">
        <v>600</v>
      </c>
      <c r="D798" s="8">
        <f t="shared" si="199"/>
        <v>500000</v>
      </c>
      <c r="E798" s="8">
        <f t="shared" si="199"/>
        <v>0</v>
      </c>
      <c r="F798" s="8">
        <f t="shared" si="199"/>
        <v>0</v>
      </c>
    </row>
    <row r="799" spans="1:6" ht="31.05" x14ac:dyDescent="0.3">
      <c r="A799" s="27" t="s">
        <v>404</v>
      </c>
      <c r="B799" s="2" t="s">
        <v>556</v>
      </c>
      <c r="C799" s="3">
        <v>630</v>
      </c>
      <c r="D799" s="8">
        <v>500000</v>
      </c>
      <c r="E799" s="8">
        <v>0</v>
      </c>
      <c r="F799" s="8">
        <v>0</v>
      </c>
    </row>
    <row r="800" spans="1:6" s="9" customFormat="1" x14ac:dyDescent="0.3">
      <c r="A800" s="28" t="s">
        <v>575</v>
      </c>
      <c r="B800" s="5">
        <v>2632300000</v>
      </c>
      <c r="C800" s="6"/>
      <c r="D800" s="7">
        <f>D801</f>
        <v>250000</v>
      </c>
      <c r="E800" s="7">
        <f t="shared" ref="E800" si="229">E801</f>
        <v>0</v>
      </c>
      <c r="F800" s="7">
        <f t="shared" ref="F800" si="230">F801</f>
        <v>0</v>
      </c>
    </row>
    <row r="801" spans="1:6" s="9" customFormat="1" ht="46.55" x14ac:dyDescent="0.3">
      <c r="A801" s="4" t="s">
        <v>341</v>
      </c>
      <c r="B801" s="5" t="s">
        <v>557</v>
      </c>
      <c r="C801" s="6"/>
      <c r="D801" s="7">
        <f t="shared" si="199"/>
        <v>250000</v>
      </c>
      <c r="E801" s="7">
        <f t="shared" si="199"/>
        <v>0</v>
      </c>
      <c r="F801" s="7">
        <f t="shared" si="199"/>
        <v>0</v>
      </c>
    </row>
    <row r="802" spans="1:6" ht="31.05" x14ac:dyDescent="0.3">
      <c r="A802" s="27" t="s">
        <v>387</v>
      </c>
      <c r="B802" s="2" t="s">
        <v>557</v>
      </c>
      <c r="C802" s="3">
        <v>600</v>
      </c>
      <c r="D802" s="8">
        <f t="shared" si="199"/>
        <v>250000</v>
      </c>
      <c r="E802" s="8">
        <f t="shared" si="199"/>
        <v>0</v>
      </c>
      <c r="F802" s="8">
        <f t="shared" si="199"/>
        <v>0</v>
      </c>
    </row>
    <row r="803" spans="1:6" ht="31.05" x14ac:dyDescent="0.3">
      <c r="A803" s="27" t="s">
        <v>404</v>
      </c>
      <c r="B803" s="2" t="s">
        <v>557</v>
      </c>
      <c r="C803" s="3">
        <v>630</v>
      </c>
      <c r="D803" s="8">
        <v>250000</v>
      </c>
      <c r="E803" s="8">
        <v>0</v>
      </c>
      <c r="F803" s="8">
        <v>0</v>
      </c>
    </row>
    <row r="804" spans="1:6" s="9" customFormat="1" x14ac:dyDescent="0.3">
      <c r="A804" s="28" t="s">
        <v>576</v>
      </c>
      <c r="B804" s="5">
        <v>2632500000</v>
      </c>
      <c r="C804" s="6"/>
      <c r="D804" s="7">
        <f>D805</f>
        <v>482858.25</v>
      </c>
      <c r="E804" s="7">
        <f t="shared" ref="E804" si="231">E805</f>
        <v>0</v>
      </c>
      <c r="F804" s="7">
        <f t="shared" ref="F804" si="232">F805</f>
        <v>0</v>
      </c>
    </row>
    <row r="805" spans="1:6" s="9" customFormat="1" ht="46.55" x14ac:dyDescent="0.3">
      <c r="A805" s="4" t="s">
        <v>341</v>
      </c>
      <c r="B805" s="5" t="s">
        <v>559</v>
      </c>
      <c r="C805" s="6"/>
      <c r="D805" s="7">
        <f t="shared" si="199"/>
        <v>482858.25</v>
      </c>
      <c r="E805" s="7">
        <f t="shared" si="199"/>
        <v>0</v>
      </c>
      <c r="F805" s="7">
        <f t="shared" si="199"/>
        <v>0</v>
      </c>
    </row>
    <row r="806" spans="1:6" ht="31.05" x14ac:dyDescent="0.3">
      <c r="A806" s="27" t="s">
        <v>387</v>
      </c>
      <c r="B806" s="2" t="s">
        <v>559</v>
      </c>
      <c r="C806" s="3">
        <v>600</v>
      </c>
      <c r="D806" s="8">
        <f t="shared" si="199"/>
        <v>482858.25</v>
      </c>
      <c r="E806" s="8">
        <f t="shared" si="199"/>
        <v>0</v>
      </c>
      <c r="F806" s="8">
        <f t="shared" si="199"/>
        <v>0</v>
      </c>
    </row>
    <row r="807" spans="1:6" ht="31.05" x14ac:dyDescent="0.3">
      <c r="A807" s="27" t="s">
        <v>404</v>
      </c>
      <c r="B807" s="2" t="s">
        <v>559</v>
      </c>
      <c r="C807" s="3">
        <v>630</v>
      </c>
      <c r="D807" s="8">
        <v>482858.25</v>
      </c>
      <c r="E807" s="8">
        <v>0</v>
      </c>
      <c r="F807" s="8">
        <v>0</v>
      </c>
    </row>
    <row r="808" spans="1:6" s="9" customFormat="1" ht="34.35" customHeight="1" x14ac:dyDescent="0.3">
      <c r="A808" s="4" t="s">
        <v>458</v>
      </c>
      <c r="B808" s="5">
        <v>2640000000</v>
      </c>
      <c r="C808" s="6"/>
      <c r="D808" s="7">
        <f t="shared" si="199"/>
        <v>1147303.9700000002</v>
      </c>
      <c r="E808" s="7">
        <f t="shared" si="199"/>
        <v>0</v>
      </c>
      <c r="F808" s="7">
        <f t="shared" si="199"/>
        <v>0</v>
      </c>
    </row>
    <row r="809" spans="1:6" s="9" customFormat="1" ht="64.95" customHeight="1" x14ac:dyDescent="0.3">
      <c r="A809" s="4" t="s">
        <v>376</v>
      </c>
      <c r="B809" s="5" t="s">
        <v>457</v>
      </c>
      <c r="C809" s="6"/>
      <c r="D809" s="7">
        <f t="shared" si="199"/>
        <v>1147303.9700000002</v>
      </c>
      <c r="E809" s="7">
        <f t="shared" si="199"/>
        <v>0</v>
      </c>
      <c r="F809" s="7">
        <f t="shared" si="199"/>
        <v>0</v>
      </c>
    </row>
    <row r="810" spans="1:6" x14ac:dyDescent="0.3">
      <c r="A810" s="29" t="s">
        <v>396</v>
      </c>
      <c r="B810" s="2" t="s">
        <v>457</v>
      </c>
      <c r="C810" s="3">
        <v>300</v>
      </c>
      <c r="D810" s="8">
        <f t="shared" si="199"/>
        <v>1147303.9700000002</v>
      </c>
      <c r="E810" s="8">
        <f t="shared" si="199"/>
        <v>0</v>
      </c>
      <c r="F810" s="8">
        <f t="shared" si="199"/>
        <v>0</v>
      </c>
    </row>
    <row r="811" spans="1:6" ht="31.05" x14ac:dyDescent="0.3">
      <c r="A811" s="29" t="s">
        <v>410</v>
      </c>
      <c r="B811" s="2" t="s">
        <v>457</v>
      </c>
      <c r="C811" s="3">
        <v>320</v>
      </c>
      <c r="D811" s="8">
        <f>1073347.85+73956.12</f>
        <v>1147303.9700000002</v>
      </c>
      <c r="E811" s="8">
        <v>0</v>
      </c>
      <c r="F811" s="8">
        <v>0</v>
      </c>
    </row>
    <row r="812" spans="1:6" ht="35.450000000000003" customHeight="1" x14ac:dyDescent="0.3">
      <c r="A812" s="4" t="s">
        <v>429</v>
      </c>
      <c r="B812" s="5" t="s">
        <v>139</v>
      </c>
      <c r="C812" s="6"/>
      <c r="D812" s="7">
        <f t="shared" ref="D812:F812" si="233">D813</f>
        <v>38263000</v>
      </c>
      <c r="E812" s="7">
        <f t="shared" si="233"/>
        <v>0</v>
      </c>
      <c r="F812" s="7">
        <f t="shared" si="233"/>
        <v>0</v>
      </c>
    </row>
    <row r="813" spans="1:6" s="9" customFormat="1" ht="31.05" x14ac:dyDescent="0.3">
      <c r="A813" s="4" t="s">
        <v>292</v>
      </c>
      <c r="B813" s="5" t="s">
        <v>140</v>
      </c>
      <c r="C813" s="6"/>
      <c r="D813" s="7">
        <f>D814+D817+D820+D823+D826+D829+D832+D835+D838+D841+D844+D847+D850+D853+D856+D859+D862+D865+D868+D871+D874</f>
        <v>38263000</v>
      </c>
      <c r="E813" s="7">
        <f t="shared" ref="E813:F813" si="234">E814+E817+E820+E823+E826+E829+E832+E835+E838+E841+E844+E847+E850+E853+E856+E859+E862+E865+E868+E871+E874</f>
        <v>0</v>
      </c>
      <c r="F813" s="7">
        <f t="shared" si="234"/>
        <v>0</v>
      </c>
    </row>
    <row r="814" spans="1:6" s="9" customFormat="1" ht="34.35" customHeight="1" x14ac:dyDescent="0.3">
      <c r="A814" s="4" t="s">
        <v>474</v>
      </c>
      <c r="B814" s="5">
        <v>3501178160</v>
      </c>
      <c r="C814" s="6"/>
      <c r="D814" s="7">
        <f t="shared" ref="D814:F818" si="235">D815</f>
        <v>4400000</v>
      </c>
      <c r="E814" s="7">
        <f t="shared" si="235"/>
        <v>0</v>
      </c>
      <c r="F814" s="7">
        <f t="shared" si="235"/>
        <v>0</v>
      </c>
    </row>
    <row r="815" spans="1:6" ht="31.05" x14ac:dyDescent="0.3">
      <c r="A815" s="1" t="s">
        <v>392</v>
      </c>
      <c r="B815" s="2">
        <v>3501178160</v>
      </c>
      <c r="C815" s="3">
        <v>200</v>
      </c>
      <c r="D815" s="8">
        <f t="shared" si="235"/>
        <v>4400000</v>
      </c>
      <c r="E815" s="8">
        <f t="shared" si="235"/>
        <v>0</v>
      </c>
      <c r="F815" s="8">
        <f t="shared" si="235"/>
        <v>0</v>
      </c>
    </row>
    <row r="816" spans="1:6" ht="31.05" x14ac:dyDescent="0.3">
      <c r="A816" s="1" t="s">
        <v>393</v>
      </c>
      <c r="B816" s="2">
        <v>3501178160</v>
      </c>
      <c r="C816" s="3">
        <v>240</v>
      </c>
      <c r="D816" s="8">
        <v>4400000</v>
      </c>
      <c r="E816" s="8">
        <v>0</v>
      </c>
      <c r="F816" s="8">
        <v>0</v>
      </c>
    </row>
    <row r="817" spans="1:6" s="9" customFormat="1" ht="19.399999999999999" customHeight="1" x14ac:dyDescent="0.3">
      <c r="A817" s="4" t="s">
        <v>475</v>
      </c>
      <c r="B817" s="5">
        <v>3501278160</v>
      </c>
      <c r="C817" s="6"/>
      <c r="D817" s="7">
        <f t="shared" si="235"/>
        <v>300000</v>
      </c>
      <c r="E817" s="7">
        <f t="shared" si="235"/>
        <v>0</v>
      </c>
      <c r="F817" s="7">
        <f t="shared" si="235"/>
        <v>0</v>
      </c>
    </row>
    <row r="818" spans="1:6" ht="31.05" x14ac:dyDescent="0.3">
      <c r="A818" s="1" t="s">
        <v>392</v>
      </c>
      <c r="B818" s="2">
        <v>3501278160</v>
      </c>
      <c r="C818" s="3">
        <v>200</v>
      </c>
      <c r="D818" s="8">
        <f t="shared" si="235"/>
        <v>300000</v>
      </c>
      <c r="E818" s="8">
        <f t="shared" si="235"/>
        <v>0</v>
      </c>
      <c r="F818" s="8">
        <f t="shared" si="235"/>
        <v>0</v>
      </c>
    </row>
    <row r="819" spans="1:6" ht="31.05" x14ac:dyDescent="0.3">
      <c r="A819" s="1" t="s">
        <v>393</v>
      </c>
      <c r="B819" s="2">
        <v>3501278160</v>
      </c>
      <c r="C819" s="3">
        <v>240</v>
      </c>
      <c r="D819" s="8">
        <v>300000</v>
      </c>
      <c r="E819" s="8">
        <v>0</v>
      </c>
      <c r="F819" s="8">
        <v>0</v>
      </c>
    </row>
    <row r="820" spans="1:6" s="9" customFormat="1" ht="47.1" customHeight="1" x14ac:dyDescent="0.3">
      <c r="A820" s="4" t="s">
        <v>502</v>
      </c>
      <c r="B820" s="5">
        <v>3501378160</v>
      </c>
      <c r="C820" s="6"/>
      <c r="D820" s="7">
        <f t="shared" ref="D820:F835" si="236">D821</f>
        <v>5200000</v>
      </c>
      <c r="E820" s="7">
        <f t="shared" si="236"/>
        <v>0</v>
      </c>
      <c r="F820" s="7">
        <f t="shared" si="236"/>
        <v>0</v>
      </c>
    </row>
    <row r="821" spans="1:6" ht="31.05" x14ac:dyDescent="0.3">
      <c r="A821" s="1" t="s">
        <v>392</v>
      </c>
      <c r="B821" s="2">
        <v>3501378160</v>
      </c>
      <c r="C821" s="3">
        <v>200</v>
      </c>
      <c r="D821" s="8">
        <f t="shared" si="236"/>
        <v>5200000</v>
      </c>
      <c r="E821" s="8">
        <f t="shared" si="236"/>
        <v>0</v>
      </c>
      <c r="F821" s="8">
        <f t="shared" si="236"/>
        <v>0</v>
      </c>
    </row>
    <row r="822" spans="1:6" ht="31.05" x14ac:dyDescent="0.3">
      <c r="A822" s="1" t="s">
        <v>393</v>
      </c>
      <c r="B822" s="2">
        <v>3501378160</v>
      </c>
      <c r="C822" s="3">
        <v>240</v>
      </c>
      <c r="D822" s="8">
        <v>5200000</v>
      </c>
      <c r="E822" s="8">
        <v>0</v>
      </c>
      <c r="F822" s="8">
        <v>0</v>
      </c>
    </row>
    <row r="823" spans="1:6" s="9" customFormat="1" ht="17.899999999999999" customHeight="1" x14ac:dyDescent="0.3">
      <c r="A823" s="4" t="s">
        <v>467</v>
      </c>
      <c r="B823" s="5">
        <v>3501478160</v>
      </c>
      <c r="C823" s="6"/>
      <c r="D823" s="7">
        <f t="shared" si="236"/>
        <v>6000000</v>
      </c>
      <c r="E823" s="7">
        <f t="shared" si="236"/>
        <v>0</v>
      </c>
      <c r="F823" s="7">
        <f t="shared" si="236"/>
        <v>0</v>
      </c>
    </row>
    <row r="824" spans="1:6" ht="31.05" x14ac:dyDescent="0.3">
      <c r="A824" s="1" t="s">
        <v>392</v>
      </c>
      <c r="B824" s="2">
        <v>3501478160</v>
      </c>
      <c r="C824" s="3">
        <v>200</v>
      </c>
      <c r="D824" s="8">
        <f t="shared" si="236"/>
        <v>6000000</v>
      </c>
      <c r="E824" s="8">
        <f t="shared" si="236"/>
        <v>0</v>
      </c>
      <c r="F824" s="8">
        <f t="shared" si="236"/>
        <v>0</v>
      </c>
    </row>
    <row r="825" spans="1:6" ht="31.05" x14ac:dyDescent="0.3">
      <c r="A825" s="1" t="s">
        <v>393</v>
      </c>
      <c r="B825" s="2">
        <v>3501478160</v>
      </c>
      <c r="C825" s="3">
        <v>240</v>
      </c>
      <c r="D825" s="8">
        <v>6000000</v>
      </c>
      <c r="E825" s="8">
        <v>0</v>
      </c>
      <c r="F825" s="8">
        <v>0</v>
      </c>
    </row>
    <row r="826" spans="1:6" s="9" customFormat="1" ht="19" customHeight="1" x14ac:dyDescent="0.3">
      <c r="A826" s="4" t="s">
        <v>468</v>
      </c>
      <c r="B826" s="5">
        <v>3501578160</v>
      </c>
      <c r="C826" s="6"/>
      <c r="D826" s="7">
        <f t="shared" si="236"/>
        <v>200000</v>
      </c>
      <c r="E826" s="7">
        <f t="shared" si="236"/>
        <v>0</v>
      </c>
      <c r="F826" s="7">
        <f t="shared" si="236"/>
        <v>0</v>
      </c>
    </row>
    <row r="827" spans="1:6" ht="31.05" x14ac:dyDescent="0.3">
      <c r="A827" s="1" t="s">
        <v>392</v>
      </c>
      <c r="B827" s="2">
        <v>3501578160</v>
      </c>
      <c r="C827" s="3">
        <v>200</v>
      </c>
      <c r="D827" s="8">
        <f t="shared" si="236"/>
        <v>200000</v>
      </c>
      <c r="E827" s="8">
        <f t="shared" si="236"/>
        <v>0</v>
      </c>
      <c r="F827" s="8">
        <f t="shared" si="236"/>
        <v>0</v>
      </c>
    </row>
    <row r="828" spans="1:6" ht="31.05" x14ac:dyDescent="0.3">
      <c r="A828" s="1" t="s">
        <v>393</v>
      </c>
      <c r="B828" s="2">
        <v>3501578160</v>
      </c>
      <c r="C828" s="3">
        <v>240</v>
      </c>
      <c r="D828" s="8">
        <v>200000</v>
      </c>
      <c r="E828" s="8">
        <v>0</v>
      </c>
      <c r="F828" s="8">
        <v>0</v>
      </c>
    </row>
    <row r="829" spans="1:6" s="9" customFormat="1" ht="32.700000000000003" customHeight="1" x14ac:dyDescent="0.3">
      <c r="A829" s="4" t="s">
        <v>469</v>
      </c>
      <c r="B829" s="5">
        <v>3501678160</v>
      </c>
      <c r="C829" s="6"/>
      <c r="D829" s="7">
        <f t="shared" si="236"/>
        <v>1250000</v>
      </c>
      <c r="E829" s="7">
        <f t="shared" si="236"/>
        <v>0</v>
      </c>
      <c r="F829" s="7">
        <f t="shared" si="236"/>
        <v>0</v>
      </c>
    </row>
    <row r="830" spans="1:6" ht="31.05" x14ac:dyDescent="0.3">
      <c r="A830" s="1" t="s">
        <v>392</v>
      </c>
      <c r="B830" s="2">
        <v>3501678160</v>
      </c>
      <c r="C830" s="3">
        <v>200</v>
      </c>
      <c r="D830" s="8">
        <f t="shared" si="236"/>
        <v>1250000</v>
      </c>
      <c r="E830" s="8">
        <f t="shared" si="236"/>
        <v>0</v>
      </c>
      <c r="F830" s="8">
        <f t="shared" si="236"/>
        <v>0</v>
      </c>
    </row>
    <row r="831" spans="1:6" ht="31.05" x14ac:dyDescent="0.3">
      <c r="A831" s="1" t="s">
        <v>393</v>
      </c>
      <c r="B831" s="2">
        <v>3501678160</v>
      </c>
      <c r="C831" s="3">
        <v>240</v>
      </c>
      <c r="D831" s="8">
        <v>1250000</v>
      </c>
      <c r="E831" s="8">
        <v>0</v>
      </c>
      <c r="F831" s="8">
        <v>0</v>
      </c>
    </row>
    <row r="832" spans="1:6" s="9" customFormat="1" ht="32.700000000000003" customHeight="1" x14ac:dyDescent="0.3">
      <c r="A832" s="4" t="s">
        <v>470</v>
      </c>
      <c r="B832" s="5">
        <v>3501778160</v>
      </c>
      <c r="C832" s="6"/>
      <c r="D832" s="7">
        <f t="shared" si="236"/>
        <v>1200000</v>
      </c>
      <c r="E832" s="7">
        <f t="shared" si="236"/>
        <v>0</v>
      </c>
      <c r="F832" s="7">
        <f t="shared" si="236"/>
        <v>0</v>
      </c>
    </row>
    <row r="833" spans="1:6" ht="31.05" x14ac:dyDescent="0.3">
      <c r="A833" s="1" t="s">
        <v>392</v>
      </c>
      <c r="B833" s="2">
        <v>3501778160</v>
      </c>
      <c r="C833" s="3">
        <v>200</v>
      </c>
      <c r="D833" s="8">
        <f t="shared" si="236"/>
        <v>1200000</v>
      </c>
      <c r="E833" s="8">
        <f t="shared" si="236"/>
        <v>0</v>
      </c>
      <c r="F833" s="8">
        <f t="shared" si="236"/>
        <v>0</v>
      </c>
    </row>
    <row r="834" spans="1:6" ht="31.05" x14ac:dyDescent="0.3">
      <c r="A834" s="1" t="s">
        <v>393</v>
      </c>
      <c r="B834" s="2">
        <v>3501778160</v>
      </c>
      <c r="C834" s="3">
        <v>240</v>
      </c>
      <c r="D834" s="8">
        <v>1200000</v>
      </c>
      <c r="E834" s="8">
        <v>0</v>
      </c>
      <c r="F834" s="8">
        <v>0</v>
      </c>
    </row>
    <row r="835" spans="1:6" s="9" customFormat="1" ht="32.700000000000003" customHeight="1" x14ac:dyDescent="0.3">
      <c r="A835" s="4" t="s">
        <v>479</v>
      </c>
      <c r="B835" s="5">
        <v>3501878160</v>
      </c>
      <c r="C835" s="6"/>
      <c r="D835" s="7">
        <f t="shared" si="236"/>
        <v>3100000</v>
      </c>
      <c r="E835" s="7">
        <f t="shared" si="236"/>
        <v>0</v>
      </c>
      <c r="F835" s="7">
        <f t="shared" si="236"/>
        <v>0</v>
      </c>
    </row>
    <row r="836" spans="1:6" ht="31.05" x14ac:dyDescent="0.3">
      <c r="A836" s="1" t="s">
        <v>392</v>
      </c>
      <c r="B836" s="2">
        <v>3501878160</v>
      </c>
      <c r="C836" s="3">
        <v>200</v>
      </c>
      <c r="D836" s="8">
        <f t="shared" ref="D836:F836" si="237">D837</f>
        <v>3100000</v>
      </c>
      <c r="E836" s="8">
        <f t="shared" si="237"/>
        <v>0</v>
      </c>
      <c r="F836" s="8">
        <f t="shared" si="237"/>
        <v>0</v>
      </c>
    </row>
    <row r="837" spans="1:6" ht="31.05" x14ac:dyDescent="0.3">
      <c r="A837" s="1" t="s">
        <v>393</v>
      </c>
      <c r="B837" s="2">
        <v>3501878160</v>
      </c>
      <c r="C837" s="3">
        <v>240</v>
      </c>
      <c r="D837" s="8">
        <v>3100000</v>
      </c>
      <c r="E837" s="8">
        <v>0</v>
      </c>
      <c r="F837" s="8">
        <v>0</v>
      </c>
    </row>
    <row r="838" spans="1:6" s="9" customFormat="1" ht="32.700000000000003" customHeight="1" x14ac:dyDescent="0.3">
      <c r="A838" s="4" t="s">
        <v>471</v>
      </c>
      <c r="B838" s="5">
        <v>3501978160</v>
      </c>
      <c r="C838" s="6"/>
      <c r="D838" s="7">
        <f t="shared" ref="D838:F869" si="238">D839</f>
        <v>1500000</v>
      </c>
      <c r="E838" s="7">
        <f t="shared" si="238"/>
        <v>0</v>
      </c>
      <c r="F838" s="7">
        <f t="shared" si="238"/>
        <v>0</v>
      </c>
    </row>
    <row r="839" spans="1:6" ht="31.05" x14ac:dyDescent="0.3">
      <c r="A839" s="1" t="s">
        <v>392</v>
      </c>
      <c r="B839" s="2">
        <v>3501978160</v>
      </c>
      <c r="C839" s="3">
        <v>200</v>
      </c>
      <c r="D839" s="8">
        <f t="shared" si="238"/>
        <v>1500000</v>
      </c>
      <c r="E839" s="8">
        <f t="shared" si="238"/>
        <v>0</v>
      </c>
      <c r="F839" s="8">
        <f t="shared" si="238"/>
        <v>0</v>
      </c>
    </row>
    <row r="840" spans="1:6" ht="31.05" x14ac:dyDescent="0.3">
      <c r="A840" s="1" t="s">
        <v>393</v>
      </c>
      <c r="B840" s="2">
        <v>3501978160</v>
      </c>
      <c r="C840" s="3">
        <v>240</v>
      </c>
      <c r="D840" s="8">
        <v>1500000</v>
      </c>
      <c r="E840" s="8">
        <v>0</v>
      </c>
      <c r="F840" s="8">
        <v>0</v>
      </c>
    </row>
    <row r="841" spans="1:6" s="9" customFormat="1" ht="19.399999999999999" customHeight="1" x14ac:dyDescent="0.3">
      <c r="A841" s="4" t="s">
        <v>523</v>
      </c>
      <c r="B841" s="5">
        <v>3502078160</v>
      </c>
      <c r="C841" s="6"/>
      <c r="D841" s="7">
        <f t="shared" si="238"/>
        <v>2000000</v>
      </c>
      <c r="E841" s="7">
        <f t="shared" si="238"/>
        <v>0</v>
      </c>
      <c r="F841" s="7">
        <f t="shared" si="238"/>
        <v>0</v>
      </c>
    </row>
    <row r="842" spans="1:6" ht="31.05" x14ac:dyDescent="0.3">
      <c r="A842" s="1" t="s">
        <v>392</v>
      </c>
      <c r="B842" s="2">
        <v>3502078160</v>
      </c>
      <c r="C842" s="3">
        <v>200</v>
      </c>
      <c r="D842" s="8">
        <f t="shared" si="238"/>
        <v>2000000</v>
      </c>
      <c r="E842" s="8">
        <f t="shared" si="238"/>
        <v>0</v>
      </c>
      <c r="F842" s="8">
        <f t="shared" si="238"/>
        <v>0</v>
      </c>
    </row>
    <row r="843" spans="1:6" ht="31.05" x14ac:dyDescent="0.3">
      <c r="A843" s="1" t="s">
        <v>393</v>
      </c>
      <c r="B843" s="2">
        <v>3502078160</v>
      </c>
      <c r="C843" s="3">
        <v>240</v>
      </c>
      <c r="D843" s="8">
        <v>2000000</v>
      </c>
      <c r="E843" s="8">
        <v>0</v>
      </c>
      <c r="F843" s="8">
        <v>0</v>
      </c>
    </row>
    <row r="844" spans="1:6" s="9" customFormat="1" ht="62.05" x14ac:dyDescent="0.3">
      <c r="A844" s="4" t="s">
        <v>503</v>
      </c>
      <c r="B844" s="5">
        <v>3502178160</v>
      </c>
      <c r="C844" s="6"/>
      <c r="D844" s="7">
        <f t="shared" si="238"/>
        <v>4250000</v>
      </c>
      <c r="E844" s="7">
        <f t="shared" si="238"/>
        <v>0</v>
      </c>
      <c r="F844" s="7">
        <f t="shared" si="238"/>
        <v>0</v>
      </c>
    </row>
    <row r="845" spans="1:6" ht="31.05" x14ac:dyDescent="0.3">
      <c r="A845" s="1" t="s">
        <v>392</v>
      </c>
      <c r="B845" s="2">
        <v>3502178160</v>
      </c>
      <c r="C845" s="3">
        <v>200</v>
      </c>
      <c r="D845" s="8">
        <f t="shared" si="238"/>
        <v>4250000</v>
      </c>
      <c r="E845" s="8">
        <f t="shared" si="238"/>
        <v>0</v>
      </c>
      <c r="F845" s="8">
        <f t="shared" si="238"/>
        <v>0</v>
      </c>
    </row>
    <row r="846" spans="1:6" ht="31.05" x14ac:dyDescent="0.3">
      <c r="A846" s="1" t="s">
        <v>393</v>
      </c>
      <c r="B846" s="2">
        <v>3502178160</v>
      </c>
      <c r="C846" s="3">
        <v>240</v>
      </c>
      <c r="D846" s="8">
        <v>4250000</v>
      </c>
      <c r="E846" s="8">
        <v>0</v>
      </c>
      <c r="F846" s="8">
        <v>0</v>
      </c>
    </row>
    <row r="847" spans="1:6" s="9" customFormat="1" ht="19.95" customHeight="1" x14ac:dyDescent="0.3">
      <c r="A847" s="4" t="s">
        <v>480</v>
      </c>
      <c r="B847" s="5">
        <v>3502678160</v>
      </c>
      <c r="C847" s="6"/>
      <c r="D847" s="7">
        <f t="shared" si="238"/>
        <v>600000</v>
      </c>
      <c r="E847" s="7">
        <f t="shared" si="238"/>
        <v>0</v>
      </c>
      <c r="F847" s="7">
        <f t="shared" si="238"/>
        <v>0</v>
      </c>
    </row>
    <row r="848" spans="1:6" ht="31.05" x14ac:dyDescent="0.3">
      <c r="A848" s="1" t="s">
        <v>392</v>
      </c>
      <c r="B848" s="2">
        <v>3502678160</v>
      </c>
      <c r="C848" s="3">
        <v>200</v>
      </c>
      <c r="D848" s="8">
        <f t="shared" si="238"/>
        <v>600000</v>
      </c>
      <c r="E848" s="8">
        <f t="shared" si="238"/>
        <v>0</v>
      </c>
      <c r="F848" s="8">
        <f t="shared" si="238"/>
        <v>0</v>
      </c>
    </row>
    <row r="849" spans="1:6" ht="31.05" x14ac:dyDescent="0.3">
      <c r="A849" s="1" t="s">
        <v>393</v>
      </c>
      <c r="B849" s="2">
        <v>3502678160</v>
      </c>
      <c r="C849" s="3">
        <v>240</v>
      </c>
      <c r="D849" s="8">
        <v>600000</v>
      </c>
      <c r="E849" s="8">
        <v>0</v>
      </c>
      <c r="F849" s="8">
        <v>0</v>
      </c>
    </row>
    <row r="850" spans="1:6" s="9" customFormat="1" ht="19.95" customHeight="1" x14ac:dyDescent="0.3">
      <c r="A850" s="4" t="s">
        <v>481</v>
      </c>
      <c r="B850" s="5">
        <v>3502878160</v>
      </c>
      <c r="C850" s="6"/>
      <c r="D850" s="7">
        <f t="shared" si="238"/>
        <v>600000</v>
      </c>
      <c r="E850" s="7">
        <f t="shared" si="238"/>
        <v>0</v>
      </c>
      <c r="F850" s="7">
        <f t="shared" si="238"/>
        <v>0</v>
      </c>
    </row>
    <row r="851" spans="1:6" ht="31.05" x14ac:dyDescent="0.3">
      <c r="A851" s="1" t="s">
        <v>392</v>
      </c>
      <c r="B851" s="2">
        <v>3502878160</v>
      </c>
      <c r="C851" s="3">
        <v>200</v>
      </c>
      <c r="D851" s="8">
        <f t="shared" si="238"/>
        <v>600000</v>
      </c>
      <c r="E851" s="8">
        <f t="shared" si="238"/>
        <v>0</v>
      </c>
      <c r="F851" s="8">
        <f t="shared" si="238"/>
        <v>0</v>
      </c>
    </row>
    <row r="852" spans="1:6" ht="31.05" x14ac:dyDescent="0.3">
      <c r="A852" s="1" t="s">
        <v>393</v>
      </c>
      <c r="B852" s="2">
        <v>3502878160</v>
      </c>
      <c r="C852" s="3">
        <v>240</v>
      </c>
      <c r="D852" s="8">
        <v>600000</v>
      </c>
      <c r="E852" s="8">
        <v>0</v>
      </c>
      <c r="F852" s="8">
        <v>0</v>
      </c>
    </row>
    <row r="853" spans="1:6" s="9" customFormat="1" ht="19.95" customHeight="1" x14ac:dyDescent="0.3">
      <c r="A853" s="4" t="s">
        <v>482</v>
      </c>
      <c r="B853" s="5">
        <v>3503078160</v>
      </c>
      <c r="C853" s="6"/>
      <c r="D853" s="7">
        <f t="shared" si="238"/>
        <v>1000000</v>
      </c>
      <c r="E853" s="7">
        <f t="shared" si="238"/>
        <v>0</v>
      </c>
      <c r="F853" s="7">
        <f t="shared" si="238"/>
        <v>0</v>
      </c>
    </row>
    <row r="854" spans="1:6" ht="31.05" x14ac:dyDescent="0.3">
      <c r="A854" s="1" t="s">
        <v>392</v>
      </c>
      <c r="B854" s="2">
        <v>3503078160</v>
      </c>
      <c r="C854" s="3">
        <v>200</v>
      </c>
      <c r="D854" s="8">
        <f t="shared" si="238"/>
        <v>1000000</v>
      </c>
      <c r="E854" s="8">
        <f t="shared" si="238"/>
        <v>0</v>
      </c>
      <c r="F854" s="8">
        <f t="shared" si="238"/>
        <v>0</v>
      </c>
    </row>
    <row r="855" spans="1:6" ht="31.05" x14ac:dyDescent="0.3">
      <c r="A855" s="1" t="s">
        <v>393</v>
      </c>
      <c r="B855" s="2">
        <v>3503078160</v>
      </c>
      <c r="C855" s="3">
        <v>240</v>
      </c>
      <c r="D855" s="8">
        <v>1000000</v>
      </c>
      <c r="E855" s="8">
        <v>0</v>
      </c>
      <c r="F855" s="8">
        <v>0</v>
      </c>
    </row>
    <row r="856" spans="1:6" s="9" customFormat="1" ht="36" customHeight="1" x14ac:dyDescent="0.3">
      <c r="A856" s="4" t="s">
        <v>483</v>
      </c>
      <c r="B856" s="5">
        <v>3503178160</v>
      </c>
      <c r="C856" s="6"/>
      <c r="D856" s="7">
        <f t="shared" si="238"/>
        <v>300000</v>
      </c>
      <c r="E856" s="7">
        <f t="shared" si="238"/>
        <v>0</v>
      </c>
      <c r="F856" s="7">
        <f t="shared" si="238"/>
        <v>0</v>
      </c>
    </row>
    <row r="857" spans="1:6" ht="31.05" x14ac:dyDescent="0.3">
      <c r="A857" s="1" t="s">
        <v>392</v>
      </c>
      <c r="B857" s="2">
        <v>3503178160</v>
      </c>
      <c r="C857" s="3">
        <v>200</v>
      </c>
      <c r="D857" s="8">
        <f t="shared" si="238"/>
        <v>300000</v>
      </c>
      <c r="E857" s="8">
        <f t="shared" si="238"/>
        <v>0</v>
      </c>
      <c r="F857" s="8">
        <f t="shared" si="238"/>
        <v>0</v>
      </c>
    </row>
    <row r="858" spans="1:6" ht="31.05" x14ac:dyDescent="0.3">
      <c r="A858" s="1" t="s">
        <v>393</v>
      </c>
      <c r="B858" s="2">
        <v>3503178160</v>
      </c>
      <c r="C858" s="3">
        <v>240</v>
      </c>
      <c r="D858" s="8">
        <v>300000</v>
      </c>
      <c r="E858" s="8">
        <v>0</v>
      </c>
      <c r="F858" s="8">
        <v>0</v>
      </c>
    </row>
    <row r="859" spans="1:6" s="9" customFormat="1" ht="21.05" customHeight="1" x14ac:dyDescent="0.3">
      <c r="A859" s="4" t="s">
        <v>484</v>
      </c>
      <c r="B859" s="5">
        <v>3503278160</v>
      </c>
      <c r="C859" s="6"/>
      <c r="D859" s="7">
        <f t="shared" si="238"/>
        <v>600000</v>
      </c>
      <c r="E859" s="7">
        <f t="shared" si="238"/>
        <v>0</v>
      </c>
      <c r="F859" s="7">
        <f t="shared" si="238"/>
        <v>0</v>
      </c>
    </row>
    <row r="860" spans="1:6" ht="31.05" x14ac:dyDescent="0.3">
      <c r="A860" s="1" t="s">
        <v>392</v>
      </c>
      <c r="B860" s="2">
        <v>3503278160</v>
      </c>
      <c r="C860" s="3">
        <v>200</v>
      </c>
      <c r="D860" s="8">
        <f t="shared" si="238"/>
        <v>600000</v>
      </c>
      <c r="E860" s="8">
        <f t="shared" si="238"/>
        <v>0</v>
      </c>
      <c r="F860" s="8">
        <f t="shared" si="238"/>
        <v>0</v>
      </c>
    </row>
    <row r="861" spans="1:6" ht="31.05" x14ac:dyDescent="0.3">
      <c r="A861" s="1" t="s">
        <v>393</v>
      </c>
      <c r="B861" s="2">
        <v>3503278160</v>
      </c>
      <c r="C861" s="3">
        <v>240</v>
      </c>
      <c r="D861" s="8">
        <v>600000</v>
      </c>
      <c r="E861" s="8">
        <v>0</v>
      </c>
      <c r="F861" s="8">
        <v>0</v>
      </c>
    </row>
    <row r="862" spans="1:6" s="9" customFormat="1" ht="33.25" customHeight="1" x14ac:dyDescent="0.3">
      <c r="A862" s="4" t="s">
        <v>478</v>
      </c>
      <c r="B862" s="5">
        <v>3503378160</v>
      </c>
      <c r="C862" s="6"/>
      <c r="D862" s="7">
        <f t="shared" si="238"/>
        <v>900000</v>
      </c>
      <c r="E862" s="7">
        <f t="shared" si="238"/>
        <v>0</v>
      </c>
      <c r="F862" s="7">
        <f t="shared" si="238"/>
        <v>0</v>
      </c>
    </row>
    <row r="863" spans="1:6" ht="31.05" x14ac:dyDescent="0.3">
      <c r="A863" s="1" t="s">
        <v>392</v>
      </c>
      <c r="B863" s="2">
        <v>3503378160</v>
      </c>
      <c r="C863" s="3">
        <v>200</v>
      </c>
      <c r="D863" s="8">
        <f t="shared" si="238"/>
        <v>900000</v>
      </c>
      <c r="E863" s="8">
        <f t="shared" si="238"/>
        <v>0</v>
      </c>
      <c r="F863" s="8">
        <f t="shared" si="238"/>
        <v>0</v>
      </c>
    </row>
    <row r="864" spans="1:6" ht="31.05" x14ac:dyDescent="0.3">
      <c r="A864" s="1" t="s">
        <v>393</v>
      </c>
      <c r="B864" s="2">
        <v>3503378160</v>
      </c>
      <c r="C864" s="3">
        <v>240</v>
      </c>
      <c r="D864" s="8">
        <v>900000</v>
      </c>
      <c r="E864" s="8">
        <v>0</v>
      </c>
      <c r="F864" s="8">
        <v>0</v>
      </c>
    </row>
    <row r="865" spans="1:6" s="9" customFormat="1" ht="17.899999999999999" customHeight="1" x14ac:dyDescent="0.3">
      <c r="A865" s="4" t="s">
        <v>477</v>
      </c>
      <c r="B865" s="5">
        <v>3503478160</v>
      </c>
      <c r="C865" s="6"/>
      <c r="D865" s="7">
        <f t="shared" si="238"/>
        <v>1463000</v>
      </c>
      <c r="E865" s="7">
        <f t="shared" si="238"/>
        <v>0</v>
      </c>
      <c r="F865" s="7">
        <f t="shared" si="238"/>
        <v>0</v>
      </c>
    </row>
    <row r="866" spans="1:6" ht="31.05" x14ac:dyDescent="0.3">
      <c r="A866" s="1" t="s">
        <v>392</v>
      </c>
      <c r="B866" s="2">
        <v>3503478160</v>
      </c>
      <c r="C866" s="3">
        <v>200</v>
      </c>
      <c r="D866" s="8">
        <f t="shared" si="238"/>
        <v>1463000</v>
      </c>
      <c r="E866" s="8">
        <f t="shared" si="238"/>
        <v>0</v>
      </c>
      <c r="F866" s="8">
        <f t="shared" si="238"/>
        <v>0</v>
      </c>
    </row>
    <row r="867" spans="1:6" ht="31.05" x14ac:dyDescent="0.3">
      <c r="A867" s="1" t="s">
        <v>393</v>
      </c>
      <c r="B867" s="2">
        <v>3503478160</v>
      </c>
      <c r="C867" s="3">
        <v>240</v>
      </c>
      <c r="D867" s="8">
        <v>1463000</v>
      </c>
      <c r="E867" s="8">
        <v>0</v>
      </c>
      <c r="F867" s="8">
        <v>0</v>
      </c>
    </row>
    <row r="868" spans="1:6" s="9" customFormat="1" ht="18.45" customHeight="1" x14ac:dyDescent="0.3">
      <c r="A868" s="4" t="s">
        <v>477</v>
      </c>
      <c r="B868" s="5">
        <v>3503578160</v>
      </c>
      <c r="C868" s="6"/>
      <c r="D868" s="7">
        <f t="shared" si="238"/>
        <v>1500000</v>
      </c>
      <c r="E868" s="7">
        <f t="shared" si="238"/>
        <v>0</v>
      </c>
      <c r="F868" s="7">
        <f t="shared" si="238"/>
        <v>0</v>
      </c>
    </row>
    <row r="869" spans="1:6" ht="31.05" x14ac:dyDescent="0.3">
      <c r="A869" s="1" t="s">
        <v>392</v>
      </c>
      <c r="B869" s="2">
        <v>3503578160</v>
      </c>
      <c r="C869" s="3">
        <v>200</v>
      </c>
      <c r="D869" s="8">
        <f t="shared" si="238"/>
        <v>1500000</v>
      </c>
      <c r="E869" s="8">
        <f t="shared" si="238"/>
        <v>0</v>
      </c>
      <c r="F869" s="8">
        <f t="shared" si="238"/>
        <v>0</v>
      </c>
    </row>
    <row r="870" spans="1:6" ht="31.05" x14ac:dyDescent="0.3">
      <c r="A870" s="1" t="s">
        <v>393</v>
      </c>
      <c r="B870" s="2">
        <v>3503578160</v>
      </c>
      <c r="C870" s="3">
        <v>240</v>
      </c>
      <c r="D870" s="8">
        <v>1500000</v>
      </c>
      <c r="E870" s="8">
        <v>0</v>
      </c>
      <c r="F870" s="8">
        <v>0</v>
      </c>
    </row>
    <row r="871" spans="1:6" s="9" customFormat="1" ht="32.15" customHeight="1" x14ac:dyDescent="0.3">
      <c r="A871" s="4" t="s">
        <v>504</v>
      </c>
      <c r="B871" s="5">
        <v>3503678160</v>
      </c>
      <c r="C871" s="6"/>
      <c r="D871" s="7">
        <f t="shared" ref="D871:F875" si="239">D872</f>
        <v>1100000</v>
      </c>
      <c r="E871" s="7">
        <f t="shared" si="239"/>
        <v>0</v>
      </c>
      <c r="F871" s="7">
        <f t="shared" si="239"/>
        <v>0</v>
      </c>
    </row>
    <row r="872" spans="1:6" ht="31.05" x14ac:dyDescent="0.3">
      <c r="A872" s="1" t="s">
        <v>387</v>
      </c>
      <c r="B872" s="2">
        <v>3503678160</v>
      </c>
      <c r="C872" s="3">
        <v>600</v>
      </c>
      <c r="D872" s="8">
        <f t="shared" si="239"/>
        <v>1100000</v>
      </c>
      <c r="E872" s="8">
        <f t="shared" si="239"/>
        <v>0</v>
      </c>
      <c r="F872" s="8">
        <f t="shared" si="239"/>
        <v>0</v>
      </c>
    </row>
    <row r="873" spans="1:6" x14ac:dyDescent="0.3">
      <c r="A873" s="1" t="s">
        <v>388</v>
      </c>
      <c r="B873" s="2">
        <v>3503678160</v>
      </c>
      <c r="C873" s="3">
        <v>610</v>
      </c>
      <c r="D873" s="8">
        <v>1100000</v>
      </c>
      <c r="E873" s="8">
        <v>0</v>
      </c>
      <c r="F873" s="8">
        <v>0</v>
      </c>
    </row>
    <row r="874" spans="1:6" s="9" customFormat="1" ht="30.05" customHeight="1" x14ac:dyDescent="0.3">
      <c r="A874" s="4" t="s">
        <v>492</v>
      </c>
      <c r="B874" s="5">
        <v>3503778160</v>
      </c>
      <c r="C874" s="6"/>
      <c r="D874" s="7">
        <f t="shared" si="239"/>
        <v>800000</v>
      </c>
      <c r="E874" s="7">
        <f t="shared" si="239"/>
        <v>0</v>
      </c>
      <c r="F874" s="7">
        <f t="shared" si="239"/>
        <v>0</v>
      </c>
    </row>
    <row r="875" spans="1:6" ht="31.05" x14ac:dyDescent="0.3">
      <c r="A875" s="1" t="s">
        <v>387</v>
      </c>
      <c r="B875" s="2">
        <v>3503778160</v>
      </c>
      <c r="C875" s="3">
        <v>600</v>
      </c>
      <c r="D875" s="8">
        <f t="shared" si="239"/>
        <v>800000</v>
      </c>
      <c r="E875" s="8">
        <f t="shared" si="239"/>
        <v>0</v>
      </c>
      <c r="F875" s="8">
        <f t="shared" si="239"/>
        <v>0</v>
      </c>
    </row>
    <row r="876" spans="1:6" x14ac:dyDescent="0.3">
      <c r="A876" s="1" t="s">
        <v>388</v>
      </c>
      <c r="B876" s="2">
        <v>3503778160</v>
      </c>
      <c r="C876" s="3">
        <v>610</v>
      </c>
      <c r="D876" s="8">
        <v>800000</v>
      </c>
      <c r="E876" s="8">
        <v>0</v>
      </c>
      <c r="F876" s="8">
        <v>0</v>
      </c>
    </row>
    <row r="877" spans="1:6" ht="8.4499999999999993" customHeight="1" x14ac:dyDescent="0.3">
      <c r="A877" s="29"/>
      <c r="B877" s="2"/>
      <c r="C877" s="3"/>
      <c r="D877" s="8"/>
      <c r="E877" s="8"/>
      <c r="F877" s="8"/>
    </row>
    <row r="878" spans="1:6" ht="19.399999999999999" customHeight="1" x14ac:dyDescent="0.3">
      <c r="A878" s="30" t="s">
        <v>416</v>
      </c>
      <c r="B878" s="31"/>
      <c r="C878" s="3"/>
      <c r="D878" s="7">
        <f>D880+D907+D910+D922+D934+D982+D996+D1004+D1069</f>
        <v>187345432.89999998</v>
      </c>
      <c r="E878" s="7">
        <f>E880+E907+E910+E922+E934+E982+E996+E1004+E1069</f>
        <v>181039499.38999999</v>
      </c>
      <c r="F878" s="7">
        <f>F880+F907+F910+F922+F934+F982+F996+F1004+F1069</f>
        <v>181457916.42999998</v>
      </c>
    </row>
    <row r="879" spans="1:6" ht="8.4499999999999993" customHeight="1" x14ac:dyDescent="0.3">
      <c r="A879" s="32"/>
      <c r="B879" s="31"/>
      <c r="C879" s="3"/>
      <c r="D879" s="8"/>
      <c r="E879" s="8"/>
      <c r="F879" s="8"/>
    </row>
    <row r="880" spans="1:6" x14ac:dyDescent="0.3">
      <c r="A880" s="4" t="s">
        <v>230</v>
      </c>
      <c r="B880" s="5" t="s">
        <v>141</v>
      </c>
      <c r="C880" s="6"/>
      <c r="D880" s="7">
        <f>D881+D884+D893+D898+D901+D904</f>
        <v>8909782.8200000003</v>
      </c>
      <c r="E880" s="7">
        <f t="shared" ref="E880:F880" si="240">E881+E884+E893+E898+E901+E904</f>
        <v>3578267.02</v>
      </c>
      <c r="F880" s="7">
        <f t="shared" si="240"/>
        <v>0</v>
      </c>
    </row>
    <row r="881" spans="1:6" s="9" customFormat="1" ht="62.05" x14ac:dyDescent="0.3">
      <c r="A881" s="4" t="s">
        <v>368</v>
      </c>
      <c r="B881" s="5" t="s">
        <v>142</v>
      </c>
      <c r="C881" s="6"/>
      <c r="D881" s="7">
        <f t="shared" ref="D881:F882" si="241">D882</f>
        <v>1469402.94</v>
      </c>
      <c r="E881" s="7">
        <f t="shared" si="241"/>
        <v>0</v>
      </c>
      <c r="F881" s="7">
        <f t="shared" si="241"/>
        <v>0</v>
      </c>
    </row>
    <row r="882" spans="1:6" x14ac:dyDescent="0.3">
      <c r="A882" s="29" t="s">
        <v>396</v>
      </c>
      <c r="B882" s="2" t="s">
        <v>142</v>
      </c>
      <c r="C882" s="3">
        <v>300</v>
      </c>
      <c r="D882" s="8">
        <f t="shared" si="241"/>
        <v>1469402.94</v>
      </c>
      <c r="E882" s="8">
        <f t="shared" si="241"/>
        <v>0</v>
      </c>
      <c r="F882" s="8">
        <f t="shared" si="241"/>
        <v>0</v>
      </c>
    </row>
    <row r="883" spans="1:6" ht="31.05" x14ac:dyDescent="0.3">
      <c r="A883" s="29" t="s">
        <v>410</v>
      </c>
      <c r="B883" s="2" t="s">
        <v>142</v>
      </c>
      <c r="C883" s="3">
        <v>320</v>
      </c>
      <c r="D883" s="8">
        <v>1469402.94</v>
      </c>
      <c r="E883" s="8">
        <v>0</v>
      </c>
      <c r="F883" s="8">
        <v>0</v>
      </c>
    </row>
    <row r="884" spans="1:6" s="9" customFormat="1" ht="31.05" x14ac:dyDescent="0.3">
      <c r="A884" s="4" t="s">
        <v>286</v>
      </c>
      <c r="B884" s="5">
        <v>3600080020</v>
      </c>
      <c r="C884" s="6"/>
      <c r="D884" s="7">
        <f>D887+D885+D889+D891</f>
        <v>469004.08</v>
      </c>
      <c r="E884" s="7">
        <f t="shared" ref="E884:F884" si="242">E887</f>
        <v>0</v>
      </c>
      <c r="F884" s="7">
        <f t="shared" si="242"/>
        <v>0</v>
      </c>
    </row>
    <row r="885" spans="1:6" ht="47.1" customHeight="1" x14ac:dyDescent="0.3">
      <c r="A885" s="1" t="s">
        <v>390</v>
      </c>
      <c r="B885" s="2">
        <v>3600080020</v>
      </c>
      <c r="C885" s="3">
        <v>100</v>
      </c>
      <c r="D885" s="8">
        <f>D886</f>
        <v>24160.5</v>
      </c>
      <c r="E885" s="8">
        <f t="shared" ref="E885:F885" si="243">E886</f>
        <v>0</v>
      </c>
      <c r="F885" s="8">
        <f t="shared" si="243"/>
        <v>0</v>
      </c>
    </row>
    <row r="886" spans="1:6" x14ac:dyDescent="0.3">
      <c r="A886" s="1" t="s">
        <v>391</v>
      </c>
      <c r="B886" s="2">
        <v>3600080020</v>
      </c>
      <c r="C886" s="3">
        <v>120</v>
      </c>
      <c r="D886" s="8">
        <v>24160.5</v>
      </c>
      <c r="E886" s="8">
        <v>0</v>
      </c>
      <c r="F886" s="8">
        <v>0</v>
      </c>
    </row>
    <row r="887" spans="1:6" ht="31.05" x14ac:dyDescent="0.3">
      <c r="A887" s="1" t="s">
        <v>392</v>
      </c>
      <c r="B887" s="2">
        <v>3600080020</v>
      </c>
      <c r="C887" s="3">
        <v>200</v>
      </c>
      <c r="D887" s="8">
        <f>D888</f>
        <v>210296.57</v>
      </c>
      <c r="E887" s="8">
        <f>E888</f>
        <v>0</v>
      </c>
      <c r="F887" s="8">
        <f>F888</f>
        <v>0</v>
      </c>
    </row>
    <row r="888" spans="1:6" ht="31.05" x14ac:dyDescent="0.3">
      <c r="A888" s="1" t="s">
        <v>393</v>
      </c>
      <c r="B888" s="2">
        <v>3600080020</v>
      </c>
      <c r="C888" s="3">
        <v>240</v>
      </c>
      <c r="D888" s="8">
        <v>210296.57</v>
      </c>
      <c r="E888" s="8">
        <v>0</v>
      </c>
      <c r="F888" s="8">
        <v>0</v>
      </c>
    </row>
    <row r="889" spans="1:6" x14ac:dyDescent="0.3">
      <c r="A889" s="29" t="s">
        <v>396</v>
      </c>
      <c r="B889" s="2">
        <v>3600080020</v>
      </c>
      <c r="C889" s="3">
        <v>300</v>
      </c>
      <c r="D889" s="8">
        <f>D890</f>
        <v>214153.44</v>
      </c>
      <c r="E889" s="8">
        <f t="shared" ref="E889:F889" si="244">E890</f>
        <v>0</v>
      </c>
      <c r="F889" s="8">
        <f t="shared" si="244"/>
        <v>0</v>
      </c>
    </row>
    <row r="890" spans="1:6" ht="31.05" x14ac:dyDescent="0.3">
      <c r="A890" s="29" t="s">
        <v>410</v>
      </c>
      <c r="B890" s="2">
        <v>3600080020</v>
      </c>
      <c r="C890" s="3">
        <v>320</v>
      </c>
      <c r="D890" s="8">
        <v>214153.44</v>
      </c>
      <c r="E890" s="8">
        <v>0</v>
      </c>
      <c r="F890" s="8">
        <v>0</v>
      </c>
    </row>
    <row r="891" spans="1:6" x14ac:dyDescent="0.3">
      <c r="A891" s="1" t="s">
        <v>405</v>
      </c>
      <c r="B891" s="2">
        <v>3600080020</v>
      </c>
      <c r="C891" s="3">
        <v>800</v>
      </c>
      <c r="D891" s="8">
        <f>D892</f>
        <v>20393.57</v>
      </c>
      <c r="E891" s="8">
        <f t="shared" ref="E891:F891" si="245">E892</f>
        <v>0</v>
      </c>
      <c r="F891" s="8">
        <f t="shared" si="245"/>
        <v>0</v>
      </c>
    </row>
    <row r="892" spans="1:6" x14ac:dyDescent="0.3">
      <c r="A892" s="1" t="s">
        <v>407</v>
      </c>
      <c r="B892" s="2">
        <v>3600080020</v>
      </c>
      <c r="C892" s="3">
        <v>850</v>
      </c>
      <c r="D892" s="8">
        <v>20393.57</v>
      </c>
      <c r="E892" s="8">
        <v>0</v>
      </c>
      <c r="F892" s="8">
        <v>0</v>
      </c>
    </row>
    <row r="893" spans="1:6" s="9" customFormat="1" x14ac:dyDescent="0.3">
      <c r="A893" s="4" t="s">
        <v>459</v>
      </c>
      <c r="B893" s="5">
        <v>3600080851</v>
      </c>
      <c r="C893" s="6"/>
      <c r="D893" s="7">
        <f>D894+D896</f>
        <v>396417.55000000005</v>
      </c>
      <c r="E893" s="7">
        <f t="shared" ref="E893:F893" si="246">E894</f>
        <v>0</v>
      </c>
      <c r="F893" s="7">
        <f t="shared" si="246"/>
        <v>0</v>
      </c>
    </row>
    <row r="894" spans="1:6" ht="31.05" x14ac:dyDescent="0.3">
      <c r="A894" s="1" t="s">
        <v>392</v>
      </c>
      <c r="B894" s="2">
        <v>3600080851</v>
      </c>
      <c r="C894" s="3">
        <v>200</v>
      </c>
      <c r="D894" s="8">
        <f>D895</f>
        <v>394404.84</v>
      </c>
      <c r="E894" s="8">
        <f>E895</f>
        <v>0</v>
      </c>
      <c r="F894" s="8">
        <f>F895</f>
        <v>0</v>
      </c>
    </row>
    <row r="895" spans="1:6" ht="31.05" x14ac:dyDescent="0.3">
      <c r="A895" s="1" t="s">
        <v>393</v>
      </c>
      <c r="B895" s="2">
        <v>3600080851</v>
      </c>
      <c r="C895" s="3">
        <v>240</v>
      </c>
      <c r="D895" s="8">
        <v>394404.84</v>
      </c>
      <c r="E895" s="8">
        <v>0</v>
      </c>
      <c r="F895" s="8">
        <v>0</v>
      </c>
    </row>
    <row r="896" spans="1:6" x14ac:dyDescent="0.3">
      <c r="A896" s="1" t="s">
        <v>405</v>
      </c>
      <c r="B896" s="2">
        <v>3600080851</v>
      </c>
      <c r="C896" s="3">
        <v>800</v>
      </c>
      <c r="D896" s="8">
        <f>D897</f>
        <v>2012.71</v>
      </c>
      <c r="E896" s="8">
        <f t="shared" ref="E896:F896" si="247">E897</f>
        <v>0</v>
      </c>
      <c r="F896" s="8">
        <f t="shared" si="247"/>
        <v>0</v>
      </c>
    </row>
    <row r="897" spans="1:6" x14ac:dyDescent="0.3">
      <c r="A897" s="1" t="s">
        <v>407</v>
      </c>
      <c r="B897" s="2">
        <v>3600080851</v>
      </c>
      <c r="C897" s="3">
        <v>850</v>
      </c>
      <c r="D897" s="8">
        <v>2012.71</v>
      </c>
      <c r="E897" s="8">
        <v>0</v>
      </c>
      <c r="F897" s="8">
        <v>0</v>
      </c>
    </row>
    <row r="898" spans="1:6" s="9" customFormat="1" x14ac:dyDescent="0.3">
      <c r="A898" s="4" t="s">
        <v>460</v>
      </c>
      <c r="B898" s="5">
        <v>3600080852</v>
      </c>
      <c r="C898" s="6"/>
      <c r="D898" s="7">
        <f>D899</f>
        <v>776527.83</v>
      </c>
      <c r="E898" s="7">
        <f t="shared" ref="E898" si="248">E899</f>
        <v>0</v>
      </c>
      <c r="F898" s="7">
        <f t="shared" ref="F898" si="249">F899</f>
        <v>0</v>
      </c>
    </row>
    <row r="899" spans="1:6" ht="31.05" x14ac:dyDescent="0.3">
      <c r="A899" s="1" t="s">
        <v>392</v>
      </c>
      <c r="B899" s="2">
        <v>3600080852</v>
      </c>
      <c r="C899" s="3">
        <v>200</v>
      </c>
      <c r="D899" s="8">
        <f>D900</f>
        <v>776527.83</v>
      </c>
      <c r="E899" s="8">
        <f>E900</f>
        <v>0</v>
      </c>
      <c r="F899" s="8">
        <f>F900</f>
        <v>0</v>
      </c>
    </row>
    <row r="900" spans="1:6" ht="31.05" x14ac:dyDescent="0.3">
      <c r="A900" s="1" t="s">
        <v>393</v>
      </c>
      <c r="B900" s="2">
        <v>3600080852</v>
      </c>
      <c r="C900" s="3">
        <v>240</v>
      </c>
      <c r="D900" s="8">
        <v>776527.83</v>
      </c>
      <c r="E900" s="8">
        <v>0</v>
      </c>
      <c r="F900" s="8">
        <v>0</v>
      </c>
    </row>
    <row r="901" spans="1:6" s="9" customFormat="1" x14ac:dyDescent="0.3">
      <c r="A901" s="4" t="s">
        <v>259</v>
      </c>
      <c r="B901" s="5" t="s">
        <v>143</v>
      </c>
      <c r="C901" s="6"/>
      <c r="D901" s="7">
        <f t="shared" ref="D901:F905" si="250">D902</f>
        <v>5740930.4200000009</v>
      </c>
      <c r="E901" s="7">
        <f t="shared" si="250"/>
        <v>3578267.02</v>
      </c>
      <c r="F901" s="7">
        <f t="shared" si="250"/>
        <v>0</v>
      </c>
    </row>
    <row r="902" spans="1:6" x14ac:dyDescent="0.3">
      <c r="A902" s="1" t="s">
        <v>405</v>
      </c>
      <c r="B902" s="2" t="s">
        <v>143</v>
      </c>
      <c r="C902" s="3">
        <v>800</v>
      </c>
      <c r="D902" s="8">
        <f t="shared" si="250"/>
        <v>5740930.4200000009</v>
      </c>
      <c r="E902" s="8">
        <f t="shared" si="250"/>
        <v>3578267.02</v>
      </c>
      <c r="F902" s="8">
        <f t="shared" si="250"/>
        <v>0</v>
      </c>
    </row>
    <row r="903" spans="1:6" x14ac:dyDescent="0.3">
      <c r="A903" s="29" t="s">
        <v>430</v>
      </c>
      <c r="B903" s="2" t="s">
        <v>143</v>
      </c>
      <c r="C903" s="3">
        <v>830</v>
      </c>
      <c r="D903" s="8">
        <f>5298564.98+442365.44</f>
        <v>5740930.4200000009</v>
      </c>
      <c r="E903" s="8">
        <v>3578267.02</v>
      </c>
      <c r="F903" s="8">
        <v>0</v>
      </c>
    </row>
    <row r="904" spans="1:6" s="9" customFormat="1" ht="17.899999999999999" customHeight="1" x14ac:dyDescent="0.3">
      <c r="A904" s="4" t="s">
        <v>462</v>
      </c>
      <c r="B904" s="5">
        <v>3600080970</v>
      </c>
      <c r="C904" s="6"/>
      <c r="D904" s="7">
        <f t="shared" si="250"/>
        <v>57500</v>
      </c>
      <c r="E904" s="7">
        <f t="shared" si="250"/>
        <v>0</v>
      </c>
      <c r="F904" s="7">
        <f t="shared" si="250"/>
        <v>0</v>
      </c>
    </row>
    <row r="905" spans="1:6" x14ac:dyDescent="0.3">
      <c r="A905" s="1" t="s">
        <v>405</v>
      </c>
      <c r="B905" s="2">
        <v>3600080970</v>
      </c>
      <c r="C905" s="3">
        <v>800</v>
      </c>
      <c r="D905" s="8">
        <f t="shared" si="250"/>
        <v>57500</v>
      </c>
      <c r="E905" s="8">
        <f t="shared" si="250"/>
        <v>0</v>
      </c>
      <c r="F905" s="8">
        <f t="shared" si="250"/>
        <v>0</v>
      </c>
    </row>
    <row r="906" spans="1:6" x14ac:dyDescent="0.3">
      <c r="A906" s="1" t="s">
        <v>407</v>
      </c>
      <c r="B906" s="2">
        <v>3600080970</v>
      </c>
      <c r="C906" s="3">
        <v>850</v>
      </c>
      <c r="D906" s="8">
        <v>57500</v>
      </c>
      <c r="E906" s="8">
        <v>0</v>
      </c>
      <c r="F906" s="8">
        <v>0</v>
      </c>
    </row>
    <row r="907" spans="1:6" x14ac:dyDescent="0.3">
      <c r="A907" s="4" t="s">
        <v>245</v>
      </c>
      <c r="B907" s="5" t="s">
        <v>144</v>
      </c>
      <c r="C907" s="6"/>
      <c r="D907" s="7">
        <f t="shared" ref="D907:F908" si="251">D908</f>
        <v>2423340.9900000002</v>
      </c>
      <c r="E907" s="7">
        <f t="shared" si="251"/>
        <v>2491469.44</v>
      </c>
      <c r="F907" s="7">
        <f t="shared" si="251"/>
        <v>2591128.2200000002</v>
      </c>
    </row>
    <row r="908" spans="1:6" ht="49.3" customHeight="1" x14ac:dyDescent="0.3">
      <c r="A908" s="1" t="s">
        <v>390</v>
      </c>
      <c r="B908" s="2" t="s">
        <v>145</v>
      </c>
      <c r="C908" s="3">
        <v>100</v>
      </c>
      <c r="D908" s="8">
        <f t="shared" si="251"/>
        <v>2423340.9900000002</v>
      </c>
      <c r="E908" s="8">
        <f t="shared" si="251"/>
        <v>2491469.44</v>
      </c>
      <c r="F908" s="8">
        <f t="shared" si="251"/>
        <v>2591128.2200000002</v>
      </c>
    </row>
    <row r="909" spans="1:6" ht="19.95" customHeight="1" x14ac:dyDescent="0.3">
      <c r="A909" s="1" t="s">
        <v>391</v>
      </c>
      <c r="B909" s="2" t="s">
        <v>145</v>
      </c>
      <c r="C909" s="3">
        <v>120</v>
      </c>
      <c r="D909" s="8">
        <v>2423340.9900000002</v>
      </c>
      <c r="E909" s="8">
        <v>2491469.44</v>
      </c>
      <c r="F909" s="8">
        <v>2591128.2200000002</v>
      </c>
    </row>
    <row r="910" spans="1:6" ht="31.05" x14ac:dyDescent="0.3">
      <c r="A910" s="4" t="s">
        <v>277</v>
      </c>
      <c r="B910" s="5" t="s">
        <v>146</v>
      </c>
      <c r="C910" s="6"/>
      <c r="D910" s="7">
        <f>D911+D914</f>
        <v>2982711.74</v>
      </c>
      <c r="E910" s="7">
        <f>E911+E914</f>
        <v>2818127.0700000003</v>
      </c>
      <c r="F910" s="7">
        <f>F911+F914</f>
        <v>2901678.63</v>
      </c>
    </row>
    <row r="911" spans="1:6" s="9" customFormat="1" x14ac:dyDescent="0.3">
      <c r="A911" s="4" t="s">
        <v>252</v>
      </c>
      <c r="B911" s="5" t="s">
        <v>147</v>
      </c>
      <c r="C911" s="6"/>
      <c r="D911" s="7">
        <f t="shared" ref="D911:F912" si="252">D912</f>
        <v>1496430.61</v>
      </c>
      <c r="E911" s="7">
        <f t="shared" si="252"/>
        <v>1522564.66</v>
      </c>
      <c r="F911" s="7">
        <f t="shared" si="252"/>
        <v>1583467.25</v>
      </c>
    </row>
    <row r="912" spans="1:6" ht="51.65" customHeight="1" x14ac:dyDescent="0.3">
      <c r="A912" s="1" t="s">
        <v>390</v>
      </c>
      <c r="B912" s="2" t="s">
        <v>148</v>
      </c>
      <c r="C912" s="3">
        <v>100</v>
      </c>
      <c r="D912" s="8">
        <f t="shared" si="252"/>
        <v>1496430.61</v>
      </c>
      <c r="E912" s="8">
        <f t="shared" si="252"/>
        <v>1522564.66</v>
      </c>
      <c r="F912" s="8">
        <f t="shared" si="252"/>
        <v>1583467.25</v>
      </c>
    </row>
    <row r="913" spans="1:6" ht="21.05" customHeight="1" x14ac:dyDescent="0.3">
      <c r="A913" s="1" t="s">
        <v>391</v>
      </c>
      <c r="B913" s="2" t="s">
        <v>148</v>
      </c>
      <c r="C913" s="3">
        <v>120</v>
      </c>
      <c r="D913" s="8">
        <v>1496430.61</v>
      </c>
      <c r="E913" s="8">
        <v>1522564.66</v>
      </c>
      <c r="F913" s="8">
        <v>1583467.25</v>
      </c>
    </row>
    <row r="914" spans="1:6" s="9" customFormat="1" ht="31.05" x14ac:dyDescent="0.3">
      <c r="A914" s="4" t="s">
        <v>298</v>
      </c>
      <c r="B914" s="5" t="s">
        <v>149</v>
      </c>
      <c r="C914" s="6"/>
      <c r="D914" s="7">
        <f>D915</f>
        <v>1486281.13</v>
      </c>
      <c r="E914" s="7">
        <f>E915</f>
        <v>1295562.4100000001</v>
      </c>
      <c r="F914" s="7">
        <f>F915</f>
        <v>1318211.3799999999</v>
      </c>
    </row>
    <row r="915" spans="1:6" s="9" customFormat="1" ht="31.05" x14ac:dyDescent="0.3">
      <c r="A915" s="4" t="s">
        <v>286</v>
      </c>
      <c r="B915" s="5" t="s">
        <v>150</v>
      </c>
      <c r="C915" s="6"/>
      <c r="D915" s="7">
        <f>D916+D918+D920</f>
        <v>1486281.13</v>
      </c>
      <c r="E915" s="7">
        <f>E916+E918+E920</f>
        <v>1295562.4100000001</v>
      </c>
      <c r="F915" s="7">
        <f>F916+F918+F920</f>
        <v>1318211.3799999999</v>
      </c>
    </row>
    <row r="916" spans="1:6" ht="50.4" customHeight="1" x14ac:dyDescent="0.3">
      <c r="A916" s="1" t="s">
        <v>390</v>
      </c>
      <c r="B916" s="2" t="s">
        <v>150</v>
      </c>
      <c r="C916" s="3">
        <v>100</v>
      </c>
      <c r="D916" s="8">
        <f>D917</f>
        <v>986863.13</v>
      </c>
      <c r="E916" s="8">
        <f>E917</f>
        <v>938324.41</v>
      </c>
      <c r="F916" s="8">
        <f>F917</f>
        <v>985973.38</v>
      </c>
    </row>
    <row r="917" spans="1:6" ht="21.05" customHeight="1" x14ac:dyDescent="0.3">
      <c r="A917" s="1" t="s">
        <v>391</v>
      </c>
      <c r="B917" s="2" t="s">
        <v>150</v>
      </c>
      <c r="C917" s="3">
        <v>120</v>
      </c>
      <c r="D917" s="8">
        <v>986863.13</v>
      </c>
      <c r="E917" s="8">
        <v>938324.41</v>
      </c>
      <c r="F917" s="8">
        <v>985973.38</v>
      </c>
    </row>
    <row r="918" spans="1:6" ht="31.05" x14ac:dyDescent="0.3">
      <c r="A918" s="1" t="s">
        <v>392</v>
      </c>
      <c r="B918" s="2" t="s">
        <v>150</v>
      </c>
      <c r="C918" s="3">
        <v>200</v>
      </c>
      <c r="D918" s="8">
        <f>D919</f>
        <v>497668</v>
      </c>
      <c r="E918" s="8">
        <f>E919</f>
        <v>356988</v>
      </c>
      <c r="F918" s="8">
        <f>F919</f>
        <v>331988</v>
      </c>
    </row>
    <row r="919" spans="1:6" ht="31.05" x14ac:dyDescent="0.3">
      <c r="A919" s="1" t="s">
        <v>393</v>
      </c>
      <c r="B919" s="2" t="s">
        <v>150</v>
      </c>
      <c r="C919" s="3">
        <v>240</v>
      </c>
      <c r="D919" s="8">
        <v>497668</v>
      </c>
      <c r="E919" s="8">
        <v>356988</v>
      </c>
      <c r="F919" s="8">
        <v>331988</v>
      </c>
    </row>
    <row r="920" spans="1:6" x14ac:dyDescent="0.3">
      <c r="A920" s="1" t="s">
        <v>405</v>
      </c>
      <c r="B920" s="2" t="s">
        <v>150</v>
      </c>
      <c r="C920" s="3">
        <v>800</v>
      </c>
      <c r="D920" s="8">
        <f>D921</f>
        <v>1750</v>
      </c>
      <c r="E920" s="8">
        <f>E921</f>
        <v>250</v>
      </c>
      <c r="F920" s="8">
        <f>F921</f>
        <v>250</v>
      </c>
    </row>
    <row r="921" spans="1:6" x14ac:dyDescent="0.3">
      <c r="A921" s="1" t="s">
        <v>407</v>
      </c>
      <c r="B921" s="2" t="s">
        <v>150</v>
      </c>
      <c r="C921" s="3">
        <v>850</v>
      </c>
      <c r="D921" s="8">
        <v>1750</v>
      </c>
      <c r="E921" s="8">
        <v>250</v>
      </c>
      <c r="F921" s="8">
        <v>250</v>
      </c>
    </row>
    <row r="922" spans="1:6" ht="31.05" x14ac:dyDescent="0.3">
      <c r="A922" s="4" t="s">
        <v>278</v>
      </c>
      <c r="B922" s="5" t="s">
        <v>151</v>
      </c>
      <c r="C922" s="6"/>
      <c r="D922" s="7">
        <f>D923+D926</f>
        <v>1830057.6800000002</v>
      </c>
      <c r="E922" s="7">
        <f>E923+E926</f>
        <v>1735798.23</v>
      </c>
      <c r="F922" s="7">
        <f>F923+F926</f>
        <v>1795733.7</v>
      </c>
    </row>
    <row r="923" spans="1:6" s="9" customFormat="1" x14ac:dyDescent="0.3">
      <c r="A923" s="4" t="s">
        <v>257</v>
      </c>
      <c r="B923" s="5" t="s">
        <v>152</v>
      </c>
      <c r="C923" s="6"/>
      <c r="D923" s="7">
        <f t="shared" ref="D923:F924" si="253">D924</f>
        <v>1320000</v>
      </c>
      <c r="E923" s="7">
        <f t="shared" si="253"/>
        <v>1280700</v>
      </c>
      <c r="F923" s="7">
        <f t="shared" si="253"/>
        <v>1330728</v>
      </c>
    </row>
    <row r="924" spans="1:6" ht="48.2" customHeight="1" x14ac:dyDescent="0.3">
      <c r="A924" s="1" t="s">
        <v>390</v>
      </c>
      <c r="B924" s="2" t="s">
        <v>153</v>
      </c>
      <c r="C924" s="3">
        <v>100</v>
      </c>
      <c r="D924" s="8">
        <f t="shared" si="253"/>
        <v>1320000</v>
      </c>
      <c r="E924" s="8">
        <f t="shared" si="253"/>
        <v>1280700</v>
      </c>
      <c r="F924" s="8">
        <f t="shared" si="253"/>
        <v>1330728</v>
      </c>
    </row>
    <row r="925" spans="1:6" ht="17.45" customHeight="1" x14ac:dyDescent="0.3">
      <c r="A925" s="1" t="s">
        <v>391</v>
      </c>
      <c r="B925" s="2" t="s">
        <v>153</v>
      </c>
      <c r="C925" s="3">
        <v>120</v>
      </c>
      <c r="D925" s="8">
        <v>1320000</v>
      </c>
      <c r="E925" s="8">
        <v>1280700</v>
      </c>
      <c r="F925" s="8">
        <v>1330728</v>
      </c>
    </row>
    <row r="926" spans="1:6" s="9" customFormat="1" ht="31.05" x14ac:dyDescent="0.3">
      <c r="A926" s="4" t="s">
        <v>444</v>
      </c>
      <c r="B926" s="5" t="s">
        <v>154</v>
      </c>
      <c r="C926" s="6"/>
      <c r="D926" s="7">
        <f>D927</f>
        <v>510057.68000000005</v>
      </c>
      <c r="E926" s="7">
        <f>E927</f>
        <v>455098.23</v>
      </c>
      <c r="F926" s="7">
        <f>F927</f>
        <v>465005.69999999995</v>
      </c>
    </row>
    <row r="927" spans="1:6" s="9" customFormat="1" ht="31.05" x14ac:dyDescent="0.3">
      <c r="A927" s="4" t="s">
        <v>286</v>
      </c>
      <c r="B927" s="5" t="s">
        <v>155</v>
      </c>
      <c r="C927" s="6"/>
      <c r="D927" s="7">
        <f>D928+D930+D932</f>
        <v>510057.68000000005</v>
      </c>
      <c r="E927" s="7">
        <f>E928+E930+E932</f>
        <v>455098.23</v>
      </c>
      <c r="F927" s="7">
        <f>F928+F930+F932</f>
        <v>465005.69999999995</v>
      </c>
    </row>
    <row r="928" spans="1:6" ht="49.3" customHeight="1" x14ac:dyDescent="0.3">
      <c r="A928" s="1" t="s">
        <v>390</v>
      </c>
      <c r="B928" s="2" t="s">
        <v>155</v>
      </c>
      <c r="C928" s="3">
        <v>100</v>
      </c>
      <c r="D928" s="8">
        <f>D929</f>
        <v>172646.1</v>
      </c>
      <c r="E928" s="8">
        <f>E929</f>
        <v>247686.65</v>
      </c>
      <c r="F928" s="8">
        <f>F929</f>
        <v>257594.12</v>
      </c>
    </row>
    <row r="929" spans="1:6" ht="19" customHeight="1" x14ac:dyDescent="0.3">
      <c r="A929" s="1" t="s">
        <v>391</v>
      </c>
      <c r="B929" s="2" t="s">
        <v>155</v>
      </c>
      <c r="C929" s="3">
        <v>120</v>
      </c>
      <c r="D929" s="8">
        <v>172646.1</v>
      </c>
      <c r="E929" s="8">
        <v>247686.65</v>
      </c>
      <c r="F929" s="8">
        <v>257594.12</v>
      </c>
    </row>
    <row r="930" spans="1:6" ht="31.05" x14ac:dyDescent="0.3">
      <c r="A930" s="1" t="s">
        <v>392</v>
      </c>
      <c r="B930" s="2" t="s">
        <v>155</v>
      </c>
      <c r="C930" s="3">
        <v>200</v>
      </c>
      <c r="D930" s="8">
        <f>D931</f>
        <v>334411.58</v>
      </c>
      <c r="E930" s="8">
        <f>E931</f>
        <v>204411.58</v>
      </c>
      <c r="F930" s="8">
        <f>F931</f>
        <v>204411.58</v>
      </c>
    </row>
    <row r="931" spans="1:6" ht="31.05" x14ac:dyDescent="0.3">
      <c r="A931" s="1" t="s">
        <v>393</v>
      </c>
      <c r="B931" s="2" t="s">
        <v>155</v>
      </c>
      <c r="C931" s="3">
        <v>240</v>
      </c>
      <c r="D931" s="8">
        <v>334411.58</v>
      </c>
      <c r="E931" s="8">
        <v>204411.58</v>
      </c>
      <c r="F931" s="8">
        <v>204411.58</v>
      </c>
    </row>
    <row r="932" spans="1:6" x14ac:dyDescent="0.3">
      <c r="A932" s="1" t="s">
        <v>405</v>
      </c>
      <c r="B932" s="2" t="s">
        <v>155</v>
      </c>
      <c r="C932" s="3">
        <v>800</v>
      </c>
      <c r="D932" s="8">
        <f>D933</f>
        <v>3000</v>
      </c>
      <c r="E932" s="8">
        <f>E933</f>
        <v>3000</v>
      </c>
      <c r="F932" s="8">
        <f>F933</f>
        <v>3000</v>
      </c>
    </row>
    <row r="933" spans="1:6" x14ac:dyDescent="0.3">
      <c r="A933" s="1" t="s">
        <v>407</v>
      </c>
      <c r="B933" s="2" t="s">
        <v>155</v>
      </c>
      <c r="C933" s="3">
        <v>850</v>
      </c>
      <c r="D933" s="8">
        <v>3000</v>
      </c>
      <c r="E933" s="8">
        <v>3000</v>
      </c>
      <c r="F933" s="8">
        <v>3000</v>
      </c>
    </row>
    <row r="934" spans="1:6" x14ac:dyDescent="0.3">
      <c r="A934" s="4" t="s">
        <v>247</v>
      </c>
      <c r="B934" s="5" t="s">
        <v>156</v>
      </c>
      <c r="C934" s="6"/>
      <c r="D934" s="7">
        <f>D935+D943</f>
        <v>59863714.460000008</v>
      </c>
      <c r="E934" s="7">
        <f>E935+E943</f>
        <v>53033011.439999998</v>
      </c>
      <c r="F934" s="7">
        <f>F935+F943</f>
        <v>54898001.460000001</v>
      </c>
    </row>
    <row r="935" spans="1:6" s="9" customFormat="1" ht="19.95" customHeight="1" x14ac:dyDescent="0.3">
      <c r="A935" s="4" t="s">
        <v>269</v>
      </c>
      <c r="B935" s="5" t="s">
        <v>157</v>
      </c>
      <c r="C935" s="6"/>
      <c r="D935" s="7">
        <f>D936</f>
        <v>18176791.600000001</v>
      </c>
      <c r="E935" s="7">
        <f>E936</f>
        <v>15838340.699999999</v>
      </c>
      <c r="F935" s="7">
        <f>F936</f>
        <v>16436850.32</v>
      </c>
    </row>
    <row r="936" spans="1:6" s="9" customFormat="1" ht="31.05" x14ac:dyDescent="0.3">
      <c r="A936" s="4" t="s">
        <v>408</v>
      </c>
      <c r="B936" s="5">
        <v>7320080020</v>
      </c>
      <c r="C936" s="6"/>
      <c r="D936" s="7">
        <f>D937+D939+D941</f>
        <v>18176791.600000001</v>
      </c>
      <c r="E936" s="7">
        <f>E937+E939+E941</f>
        <v>15838340.699999999</v>
      </c>
      <c r="F936" s="7">
        <f>F937+F939+F941</f>
        <v>16436850.32</v>
      </c>
    </row>
    <row r="937" spans="1:6" ht="51.65" customHeight="1" x14ac:dyDescent="0.3">
      <c r="A937" s="1" t="s">
        <v>390</v>
      </c>
      <c r="B937" s="2" t="s">
        <v>158</v>
      </c>
      <c r="C937" s="3">
        <v>100</v>
      </c>
      <c r="D937" s="8">
        <f>D938</f>
        <v>17312191.600000001</v>
      </c>
      <c r="E937" s="8">
        <f>E938</f>
        <v>15118740.699999999</v>
      </c>
      <c r="F937" s="8">
        <f>F938</f>
        <v>15717250.32</v>
      </c>
    </row>
    <row r="938" spans="1:6" ht="20.5" customHeight="1" x14ac:dyDescent="0.3">
      <c r="A938" s="1" t="s">
        <v>391</v>
      </c>
      <c r="B938" s="2" t="s">
        <v>158</v>
      </c>
      <c r="C938" s="3">
        <v>120</v>
      </c>
      <c r="D938" s="8">
        <v>17312191.600000001</v>
      </c>
      <c r="E938" s="8">
        <v>15118740.699999999</v>
      </c>
      <c r="F938" s="8">
        <v>15717250.32</v>
      </c>
    </row>
    <row r="939" spans="1:6" ht="31.05" x14ac:dyDescent="0.3">
      <c r="A939" s="1" t="s">
        <v>392</v>
      </c>
      <c r="B939" s="2" t="s">
        <v>158</v>
      </c>
      <c r="C939" s="3">
        <v>200</v>
      </c>
      <c r="D939" s="8">
        <f>D940</f>
        <v>863600</v>
      </c>
      <c r="E939" s="8">
        <f>E940</f>
        <v>718600</v>
      </c>
      <c r="F939" s="8">
        <f>F940</f>
        <v>718600</v>
      </c>
    </row>
    <row r="940" spans="1:6" ht="31.05" x14ac:dyDescent="0.3">
      <c r="A940" s="1" t="s">
        <v>393</v>
      </c>
      <c r="B940" s="2" t="s">
        <v>158</v>
      </c>
      <c r="C940" s="3">
        <v>240</v>
      </c>
      <c r="D940" s="8">
        <v>863600</v>
      </c>
      <c r="E940" s="8">
        <v>718600</v>
      </c>
      <c r="F940" s="8">
        <v>718600</v>
      </c>
    </row>
    <row r="941" spans="1:6" x14ac:dyDescent="0.3">
      <c r="A941" s="1" t="s">
        <v>405</v>
      </c>
      <c r="B941" s="2" t="s">
        <v>158</v>
      </c>
      <c r="C941" s="3">
        <v>800</v>
      </c>
      <c r="D941" s="8">
        <f>D942</f>
        <v>1000</v>
      </c>
      <c r="E941" s="8">
        <f>E942</f>
        <v>1000</v>
      </c>
      <c r="F941" s="8">
        <f>F942</f>
        <v>1000</v>
      </c>
    </row>
    <row r="942" spans="1:6" x14ac:dyDescent="0.3">
      <c r="A942" s="1" t="s">
        <v>407</v>
      </c>
      <c r="B942" s="2" t="s">
        <v>158</v>
      </c>
      <c r="C942" s="3">
        <v>850</v>
      </c>
      <c r="D942" s="8">
        <v>1000</v>
      </c>
      <c r="E942" s="8">
        <v>1000</v>
      </c>
      <c r="F942" s="8">
        <v>1000</v>
      </c>
    </row>
    <row r="943" spans="1:6" s="9" customFormat="1" x14ac:dyDescent="0.3">
      <c r="A943" s="4" t="s">
        <v>255</v>
      </c>
      <c r="B943" s="5" t="s">
        <v>159</v>
      </c>
      <c r="C943" s="6"/>
      <c r="D943" s="7">
        <f>D944+D947+D952+D957+D962+D967+D976+D979</f>
        <v>41686922.860000007</v>
      </c>
      <c r="E943" s="7">
        <f>E944+E947+E952+E957+E962+E967+E976+E979</f>
        <v>37194670.740000002</v>
      </c>
      <c r="F943" s="7">
        <f>F944+F947+F952+F957+F962+F967+F976+F979</f>
        <v>38461151.140000001</v>
      </c>
    </row>
    <row r="944" spans="1:6" s="9" customFormat="1" ht="62.05" x14ac:dyDescent="0.3">
      <c r="A944" s="4" t="s">
        <v>369</v>
      </c>
      <c r="B944" s="5" t="s">
        <v>160</v>
      </c>
      <c r="C944" s="6"/>
      <c r="D944" s="7">
        <f t="shared" ref="D944:F945" si="254">D945</f>
        <v>7000</v>
      </c>
      <c r="E944" s="7">
        <f t="shared" si="254"/>
        <v>7000</v>
      </c>
      <c r="F944" s="7">
        <f t="shared" si="254"/>
        <v>7000</v>
      </c>
    </row>
    <row r="945" spans="1:6" ht="31.05" x14ac:dyDescent="0.3">
      <c r="A945" s="1" t="s">
        <v>392</v>
      </c>
      <c r="B945" s="2" t="s">
        <v>160</v>
      </c>
      <c r="C945" s="3">
        <v>200</v>
      </c>
      <c r="D945" s="8">
        <f t="shared" si="254"/>
        <v>7000</v>
      </c>
      <c r="E945" s="8">
        <f t="shared" si="254"/>
        <v>7000</v>
      </c>
      <c r="F945" s="8">
        <f t="shared" si="254"/>
        <v>7000</v>
      </c>
    </row>
    <row r="946" spans="1:6" ht="33.799999999999997" customHeight="1" x14ac:dyDescent="0.3">
      <c r="A946" s="1" t="s">
        <v>393</v>
      </c>
      <c r="B946" s="2" t="s">
        <v>160</v>
      </c>
      <c r="C946" s="3">
        <v>240</v>
      </c>
      <c r="D946" s="8">
        <v>7000</v>
      </c>
      <c r="E946" s="8">
        <v>7000</v>
      </c>
      <c r="F946" s="8">
        <v>7000</v>
      </c>
    </row>
    <row r="947" spans="1:6" s="9" customFormat="1" x14ac:dyDescent="0.3">
      <c r="A947" s="4" t="s">
        <v>262</v>
      </c>
      <c r="B947" s="5" t="s">
        <v>161</v>
      </c>
      <c r="C947" s="6"/>
      <c r="D947" s="7">
        <f>D948+D950</f>
        <v>435301.86</v>
      </c>
      <c r="E947" s="7">
        <f>E948+E950</f>
        <v>455226.77</v>
      </c>
      <c r="F947" s="7">
        <f>F948+F950</f>
        <v>471578.41</v>
      </c>
    </row>
    <row r="948" spans="1:6" ht="48.2" customHeight="1" x14ac:dyDescent="0.3">
      <c r="A948" s="1" t="s">
        <v>390</v>
      </c>
      <c r="B948" s="2" t="s">
        <v>161</v>
      </c>
      <c r="C948" s="3">
        <v>100</v>
      </c>
      <c r="D948" s="8">
        <f>D949</f>
        <v>391841.86</v>
      </c>
      <c r="E948" s="8">
        <f>E949</f>
        <v>423998.64</v>
      </c>
      <c r="F948" s="8">
        <f>F949</f>
        <v>471578.41</v>
      </c>
    </row>
    <row r="949" spans="1:6" ht="21.05" customHeight="1" x14ac:dyDescent="0.3">
      <c r="A949" s="1" t="s">
        <v>391</v>
      </c>
      <c r="B949" s="2" t="s">
        <v>161</v>
      </c>
      <c r="C949" s="3">
        <v>120</v>
      </c>
      <c r="D949" s="8">
        <v>391841.86</v>
      </c>
      <c r="E949" s="8">
        <v>423998.64</v>
      </c>
      <c r="F949" s="8">
        <v>471578.41</v>
      </c>
    </row>
    <row r="950" spans="1:6" ht="31.05" x14ac:dyDescent="0.3">
      <c r="A950" s="1" t="s">
        <v>392</v>
      </c>
      <c r="B950" s="2" t="s">
        <v>161</v>
      </c>
      <c r="C950" s="3">
        <v>200</v>
      </c>
      <c r="D950" s="8">
        <f>D951</f>
        <v>43460</v>
      </c>
      <c r="E950" s="8">
        <f>E951</f>
        <v>31228.13</v>
      </c>
      <c r="F950" s="8">
        <f>F951</f>
        <v>0</v>
      </c>
    </row>
    <row r="951" spans="1:6" ht="31.05" x14ac:dyDescent="0.3">
      <c r="A951" s="1" t="s">
        <v>393</v>
      </c>
      <c r="B951" s="2" t="s">
        <v>161</v>
      </c>
      <c r="C951" s="3">
        <v>240</v>
      </c>
      <c r="D951" s="8">
        <v>43460</v>
      </c>
      <c r="E951" s="8">
        <v>31228.13</v>
      </c>
      <c r="F951" s="8">
        <v>0</v>
      </c>
    </row>
    <row r="952" spans="1:6" s="9" customFormat="1" ht="62.05" x14ac:dyDescent="0.3">
      <c r="A952" s="4" t="s">
        <v>373</v>
      </c>
      <c r="B952" s="5" t="s">
        <v>162</v>
      </c>
      <c r="C952" s="6"/>
      <c r="D952" s="7">
        <f>D953+D955</f>
        <v>1741207.46</v>
      </c>
      <c r="E952" s="7">
        <f>E953+E955</f>
        <v>1820907.1</v>
      </c>
      <c r="F952" s="7">
        <f>F953+F955</f>
        <v>1886313.66</v>
      </c>
    </row>
    <row r="953" spans="1:6" ht="47.1" customHeight="1" x14ac:dyDescent="0.3">
      <c r="A953" s="1" t="s">
        <v>390</v>
      </c>
      <c r="B953" s="2" t="s">
        <v>162</v>
      </c>
      <c r="C953" s="3">
        <v>100</v>
      </c>
      <c r="D953" s="8">
        <f>D954</f>
        <v>1561207.46</v>
      </c>
      <c r="E953" s="8">
        <f>E954</f>
        <v>1640907.1</v>
      </c>
      <c r="F953" s="8">
        <f>F954</f>
        <v>1706313.66</v>
      </c>
    </row>
    <row r="954" spans="1:6" ht="19.399999999999999" customHeight="1" x14ac:dyDescent="0.3">
      <c r="A954" s="1" t="s">
        <v>391</v>
      </c>
      <c r="B954" s="2" t="s">
        <v>162</v>
      </c>
      <c r="C954" s="3">
        <v>120</v>
      </c>
      <c r="D954" s="8">
        <v>1561207.46</v>
      </c>
      <c r="E954" s="8">
        <v>1640907.1</v>
      </c>
      <c r="F954" s="8">
        <v>1706313.66</v>
      </c>
    </row>
    <row r="955" spans="1:6" ht="31.05" x14ac:dyDescent="0.3">
      <c r="A955" s="1" t="s">
        <v>392</v>
      </c>
      <c r="B955" s="2" t="s">
        <v>162</v>
      </c>
      <c r="C955" s="3">
        <v>200</v>
      </c>
      <c r="D955" s="8">
        <f>D956</f>
        <v>180000</v>
      </c>
      <c r="E955" s="8">
        <f>E956</f>
        <v>180000</v>
      </c>
      <c r="F955" s="8">
        <f>F956</f>
        <v>180000</v>
      </c>
    </row>
    <row r="956" spans="1:6" ht="31.05" x14ac:dyDescent="0.3">
      <c r="A956" s="1" t="s">
        <v>393</v>
      </c>
      <c r="B956" s="2" t="s">
        <v>162</v>
      </c>
      <c r="C956" s="3">
        <v>240</v>
      </c>
      <c r="D956" s="8">
        <v>180000</v>
      </c>
      <c r="E956" s="8">
        <v>180000</v>
      </c>
      <c r="F956" s="8">
        <v>180000</v>
      </c>
    </row>
    <row r="957" spans="1:6" s="9" customFormat="1" ht="62.05" x14ac:dyDescent="0.3">
      <c r="A957" s="4" t="s">
        <v>374</v>
      </c>
      <c r="B957" s="5" t="s">
        <v>163</v>
      </c>
      <c r="C957" s="6"/>
      <c r="D957" s="7">
        <f>D958+D960</f>
        <v>330000</v>
      </c>
      <c r="E957" s="7">
        <f>E958+E960</f>
        <v>360000</v>
      </c>
      <c r="F957" s="7">
        <f>F958+F960</f>
        <v>405000</v>
      </c>
    </row>
    <row r="958" spans="1:6" ht="48.75" customHeight="1" x14ac:dyDescent="0.3">
      <c r="A958" s="1" t="s">
        <v>390</v>
      </c>
      <c r="B958" s="2" t="s">
        <v>163</v>
      </c>
      <c r="C958" s="3">
        <v>100</v>
      </c>
      <c r="D958" s="8">
        <f>D959</f>
        <v>325500</v>
      </c>
      <c r="E958" s="8">
        <f>E959</f>
        <v>355500</v>
      </c>
      <c r="F958" s="8">
        <f>F959</f>
        <v>400500</v>
      </c>
    </row>
    <row r="959" spans="1:6" ht="19" customHeight="1" x14ac:dyDescent="0.3">
      <c r="A959" s="1" t="s">
        <v>391</v>
      </c>
      <c r="B959" s="2" t="s">
        <v>163</v>
      </c>
      <c r="C959" s="3">
        <v>120</v>
      </c>
      <c r="D959" s="8">
        <v>325500</v>
      </c>
      <c r="E959" s="8">
        <v>355500</v>
      </c>
      <c r="F959" s="8">
        <v>400500</v>
      </c>
    </row>
    <row r="960" spans="1:6" ht="31.05" x14ac:dyDescent="0.3">
      <c r="A960" s="1" t="s">
        <v>392</v>
      </c>
      <c r="B960" s="2" t="s">
        <v>163</v>
      </c>
      <c r="C960" s="3">
        <v>200</v>
      </c>
      <c r="D960" s="8">
        <f>D961</f>
        <v>4500</v>
      </c>
      <c r="E960" s="8">
        <f>E961</f>
        <v>4500</v>
      </c>
      <c r="F960" s="8">
        <f>F961</f>
        <v>4500</v>
      </c>
    </row>
    <row r="961" spans="1:6" ht="31.05" x14ac:dyDescent="0.3">
      <c r="A961" s="1" t="s">
        <v>393</v>
      </c>
      <c r="B961" s="2" t="s">
        <v>163</v>
      </c>
      <c r="C961" s="3">
        <v>240</v>
      </c>
      <c r="D961" s="8">
        <v>4500</v>
      </c>
      <c r="E961" s="8">
        <v>4500</v>
      </c>
      <c r="F961" s="8">
        <v>4500</v>
      </c>
    </row>
    <row r="962" spans="1:6" s="9" customFormat="1" ht="31.05" x14ac:dyDescent="0.3">
      <c r="A962" s="4" t="s">
        <v>289</v>
      </c>
      <c r="B962" s="5" t="s">
        <v>164</v>
      </c>
      <c r="C962" s="6"/>
      <c r="D962" s="7">
        <f>D963+D965</f>
        <v>975603.73</v>
      </c>
      <c r="E962" s="7">
        <f>E963+E965</f>
        <v>1015453.55</v>
      </c>
      <c r="F962" s="7">
        <f>F963+F965</f>
        <v>1048156.83</v>
      </c>
    </row>
    <row r="963" spans="1:6" ht="47.65" customHeight="1" x14ac:dyDescent="0.3">
      <c r="A963" s="1" t="s">
        <v>390</v>
      </c>
      <c r="B963" s="2" t="s">
        <v>164</v>
      </c>
      <c r="C963" s="3">
        <v>100</v>
      </c>
      <c r="D963" s="8">
        <f>D964</f>
        <v>772873.95</v>
      </c>
      <c r="E963" s="8">
        <f>E964</f>
        <v>847997.3</v>
      </c>
      <c r="F963" s="8">
        <f>F964</f>
        <v>967641.24</v>
      </c>
    </row>
    <row r="964" spans="1:6" ht="18.45" customHeight="1" x14ac:dyDescent="0.3">
      <c r="A964" s="1" t="s">
        <v>391</v>
      </c>
      <c r="B964" s="2" t="s">
        <v>164</v>
      </c>
      <c r="C964" s="3">
        <v>120</v>
      </c>
      <c r="D964" s="8">
        <v>772873.95</v>
      </c>
      <c r="E964" s="8">
        <v>847997.3</v>
      </c>
      <c r="F964" s="8">
        <v>967641.24</v>
      </c>
    </row>
    <row r="965" spans="1:6" ht="31.05" x14ac:dyDescent="0.3">
      <c r="A965" s="1" t="s">
        <v>392</v>
      </c>
      <c r="B965" s="2" t="s">
        <v>164</v>
      </c>
      <c r="C965" s="3">
        <v>200</v>
      </c>
      <c r="D965" s="8">
        <f>D966</f>
        <v>202729.78</v>
      </c>
      <c r="E965" s="8">
        <f>E966</f>
        <v>167456.25</v>
      </c>
      <c r="F965" s="8">
        <f>F966</f>
        <v>80515.59</v>
      </c>
    </row>
    <row r="966" spans="1:6" ht="31.05" x14ac:dyDescent="0.3">
      <c r="A966" s="1" t="s">
        <v>393</v>
      </c>
      <c r="B966" s="2" t="s">
        <v>164</v>
      </c>
      <c r="C966" s="3">
        <v>240</v>
      </c>
      <c r="D966" s="8">
        <v>202729.78</v>
      </c>
      <c r="E966" s="8">
        <v>167456.25</v>
      </c>
      <c r="F966" s="8">
        <v>80515.59</v>
      </c>
    </row>
    <row r="967" spans="1:6" s="9" customFormat="1" ht="31.05" x14ac:dyDescent="0.3">
      <c r="A967" s="4" t="s">
        <v>286</v>
      </c>
      <c r="B967" s="5" t="s">
        <v>165</v>
      </c>
      <c r="C967" s="6"/>
      <c r="D967" s="7">
        <f>D968+D970+D974+D972</f>
        <v>36562802.070000008</v>
      </c>
      <c r="E967" s="7">
        <f>E968+E970+E974</f>
        <v>31886083.32</v>
      </c>
      <c r="F967" s="7">
        <f>F968+F970+F974</f>
        <v>32993102.239999998</v>
      </c>
    </row>
    <row r="968" spans="1:6" ht="48.75" customHeight="1" x14ac:dyDescent="0.3">
      <c r="A968" s="1" t="s">
        <v>390</v>
      </c>
      <c r="B968" s="2" t="s">
        <v>165</v>
      </c>
      <c r="C968" s="3">
        <v>100</v>
      </c>
      <c r="D968" s="8">
        <f>D969</f>
        <v>30883489.850000001</v>
      </c>
      <c r="E968" s="8">
        <f>E969</f>
        <v>26514672</v>
      </c>
      <c r="F968" s="8">
        <f>F969</f>
        <v>27563258.879999999</v>
      </c>
    </row>
    <row r="969" spans="1:6" ht="19" customHeight="1" x14ac:dyDescent="0.3">
      <c r="A969" s="1" t="s">
        <v>391</v>
      </c>
      <c r="B969" s="2" t="s">
        <v>165</v>
      </c>
      <c r="C969" s="3">
        <v>120</v>
      </c>
      <c r="D969" s="8">
        <v>30883489.850000001</v>
      </c>
      <c r="E969" s="8">
        <v>26514672</v>
      </c>
      <c r="F969" s="8">
        <v>27563258.879999999</v>
      </c>
    </row>
    <row r="970" spans="1:6" ht="31.05" x14ac:dyDescent="0.3">
      <c r="A970" s="1" t="s">
        <v>392</v>
      </c>
      <c r="B970" s="2" t="s">
        <v>165</v>
      </c>
      <c r="C970" s="3">
        <v>200</v>
      </c>
      <c r="D970" s="8">
        <f>D971</f>
        <v>5373769.4500000002</v>
      </c>
      <c r="E970" s="8">
        <f>E971</f>
        <v>5071411.32</v>
      </c>
      <c r="F970" s="8">
        <f>F971</f>
        <v>5129843.3600000003</v>
      </c>
    </row>
    <row r="971" spans="1:6" ht="31.05" x14ac:dyDescent="0.3">
      <c r="A971" s="1" t="s">
        <v>393</v>
      </c>
      <c r="B971" s="2" t="s">
        <v>165</v>
      </c>
      <c r="C971" s="3">
        <v>240</v>
      </c>
      <c r="D971" s="8">
        <f>2373769.45+3000000</f>
        <v>5373769.4500000002</v>
      </c>
      <c r="E971" s="8">
        <v>5071411.32</v>
      </c>
      <c r="F971" s="8">
        <v>5129843.3600000003</v>
      </c>
    </row>
    <row r="972" spans="1:6" x14ac:dyDescent="0.3">
      <c r="A972" s="29" t="s">
        <v>396</v>
      </c>
      <c r="B972" s="2" t="s">
        <v>165</v>
      </c>
      <c r="C972" s="3">
        <v>300</v>
      </c>
      <c r="D972" s="8">
        <v>2542.77</v>
      </c>
      <c r="E972" s="8">
        <v>0</v>
      </c>
      <c r="F972" s="8">
        <v>0</v>
      </c>
    </row>
    <row r="973" spans="1:6" ht="31.05" x14ac:dyDescent="0.3">
      <c r="A973" s="29" t="s">
        <v>410</v>
      </c>
      <c r="B973" s="2" t="s">
        <v>165</v>
      </c>
      <c r="C973" s="3">
        <v>320</v>
      </c>
      <c r="D973" s="8">
        <v>2542.77</v>
      </c>
      <c r="E973" s="8">
        <v>0</v>
      </c>
      <c r="F973" s="8">
        <v>0</v>
      </c>
    </row>
    <row r="974" spans="1:6" x14ac:dyDescent="0.3">
      <c r="A974" s="1" t="s">
        <v>405</v>
      </c>
      <c r="B974" s="2" t="s">
        <v>165</v>
      </c>
      <c r="C974" s="3">
        <v>800</v>
      </c>
      <c r="D974" s="8">
        <f>D975</f>
        <v>303000</v>
      </c>
      <c r="E974" s="8">
        <f>E975</f>
        <v>300000</v>
      </c>
      <c r="F974" s="8">
        <f>F975</f>
        <v>300000</v>
      </c>
    </row>
    <row r="975" spans="1:6" x14ac:dyDescent="0.3">
      <c r="A975" s="1" t="s">
        <v>407</v>
      </c>
      <c r="B975" s="2" t="s">
        <v>165</v>
      </c>
      <c r="C975" s="3">
        <v>850</v>
      </c>
      <c r="D975" s="8">
        <v>303000</v>
      </c>
      <c r="E975" s="8">
        <v>300000</v>
      </c>
      <c r="F975" s="8">
        <v>300000</v>
      </c>
    </row>
    <row r="976" spans="1:6" s="9" customFormat="1" ht="31.05" x14ac:dyDescent="0.3">
      <c r="A976" s="4" t="s">
        <v>322</v>
      </c>
      <c r="B976" s="5" t="s">
        <v>166</v>
      </c>
      <c r="C976" s="6"/>
      <c r="D976" s="7">
        <f t="shared" ref="D976:F977" si="255">D977</f>
        <v>1625007.74</v>
      </c>
      <c r="E976" s="7">
        <f t="shared" si="255"/>
        <v>1640000</v>
      </c>
      <c r="F976" s="7">
        <f t="shared" si="255"/>
        <v>1640000</v>
      </c>
    </row>
    <row r="977" spans="1:6" ht="31.05" x14ac:dyDescent="0.3">
      <c r="A977" s="1" t="s">
        <v>392</v>
      </c>
      <c r="B977" s="2" t="s">
        <v>166</v>
      </c>
      <c r="C977" s="3">
        <v>200</v>
      </c>
      <c r="D977" s="8">
        <f t="shared" si="255"/>
        <v>1625007.74</v>
      </c>
      <c r="E977" s="8">
        <f t="shared" si="255"/>
        <v>1640000</v>
      </c>
      <c r="F977" s="8">
        <f t="shared" si="255"/>
        <v>1640000</v>
      </c>
    </row>
    <row r="978" spans="1:6" ht="31.05" x14ac:dyDescent="0.3">
      <c r="A978" s="1" t="s">
        <v>393</v>
      </c>
      <c r="B978" s="2" t="s">
        <v>166</v>
      </c>
      <c r="C978" s="3">
        <v>240</v>
      </c>
      <c r="D978" s="8">
        <v>1625007.74</v>
      </c>
      <c r="E978" s="8">
        <v>1640000</v>
      </c>
      <c r="F978" s="8">
        <v>1640000</v>
      </c>
    </row>
    <row r="979" spans="1:6" s="9" customFormat="1" ht="31.05" x14ac:dyDescent="0.3">
      <c r="A979" s="4" t="s">
        <v>320</v>
      </c>
      <c r="B979" s="5" t="s">
        <v>167</v>
      </c>
      <c r="C979" s="6"/>
      <c r="D979" s="7">
        <f t="shared" ref="D979:F980" si="256">D980</f>
        <v>10000</v>
      </c>
      <c r="E979" s="7">
        <f t="shared" si="256"/>
        <v>10000</v>
      </c>
      <c r="F979" s="7">
        <f t="shared" si="256"/>
        <v>10000</v>
      </c>
    </row>
    <row r="980" spans="1:6" x14ac:dyDescent="0.3">
      <c r="A980" s="1" t="s">
        <v>405</v>
      </c>
      <c r="B980" s="2" t="s">
        <v>167</v>
      </c>
      <c r="C980" s="3">
        <v>800</v>
      </c>
      <c r="D980" s="8">
        <f t="shared" si="256"/>
        <v>10000</v>
      </c>
      <c r="E980" s="8">
        <f t="shared" si="256"/>
        <v>10000</v>
      </c>
      <c r="F980" s="8">
        <f t="shared" si="256"/>
        <v>10000</v>
      </c>
    </row>
    <row r="981" spans="1:6" x14ac:dyDescent="0.3">
      <c r="A981" s="1" t="s">
        <v>407</v>
      </c>
      <c r="B981" s="2" t="s">
        <v>167</v>
      </c>
      <c r="C981" s="3">
        <v>850</v>
      </c>
      <c r="D981" s="8">
        <v>10000</v>
      </c>
      <c r="E981" s="8">
        <v>10000</v>
      </c>
      <c r="F981" s="8">
        <v>10000</v>
      </c>
    </row>
    <row r="982" spans="1:6" ht="31.05" x14ac:dyDescent="0.3">
      <c r="A982" s="4" t="s">
        <v>271</v>
      </c>
      <c r="B982" s="5" t="s">
        <v>168</v>
      </c>
      <c r="C982" s="6"/>
      <c r="D982" s="7">
        <f>D983+D990+D993</f>
        <v>32171828.049999997</v>
      </c>
      <c r="E982" s="7">
        <f>E983+E990+E993</f>
        <v>34414317.880000003</v>
      </c>
      <c r="F982" s="7">
        <f>F983+F990+F993</f>
        <v>33452336.149999999</v>
      </c>
    </row>
    <row r="983" spans="1:6" x14ac:dyDescent="0.3">
      <c r="A983" s="4" t="s">
        <v>265</v>
      </c>
      <c r="B983" s="5">
        <v>7400080100</v>
      </c>
      <c r="C983" s="6"/>
      <c r="D983" s="7">
        <f>D984+D986+D988</f>
        <v>27232538.239999998</v>
      </c>
      <c r="E983" s="7">
        <f>E984+E986+E988</f>
        <v>29279098.850000001</v>
      </c>
      <c r="F983" s="7">
        <f>F984+F986+F988</f>
        <v>28113508.300000001</v>
      </c>
    </row>
    <row r="984" spans="1:6" ht="49.85" customHeight="1" x14ac:dyDescent="0.3">
      <c r="A984" s="1" t="s">
        <v>390</v>
      </c>
      <c r="B984" s="2" t="s">
        <v>169</v>
      </c>
      <c r="C984" s="3">
        <v>100</v>
      </c>
      <c r="D984" s="8">
        <f>D985</f>
        <v>21624408.449999999</v>
      </c>
      <c r="E984" s="8">
        <f>E985</f>
        <v>20243840.289999999</v>
      </c>
      <c r="F984" s="8">
        <f>F985</f>
        <v>21006787.260000002</v>
      </c>
    </row>
    <row r="985" spans="1:6" x14ac:dyDescent="0.3">
      <c r="A985" s="1" t="s">
        <v>411</v>
      </c>
      <c r="B985" s="2" t="s">
        <v>169</v>
      </c>
      <c r="C985" s="3">
        <v>110</v>
      </c>
      <c r="D985" s="8">
        <v>21624408.449999999</v>
      </c>
      <c r="E985" s="8">
        <v>20243840.289999999</v>
      </c>
      <c r="F985" s="8">
        <v>21006787.260000002</v>
      </c>
    </row>
    <row r="986" spans="1:6" ht="31.05" x14ac:dyDescent="0.3">
      <c r="A986" s="1" t="s">
        <v>392</v>
      </c>
      <c r="B986" s="2" t="s">
        <v>169</v>
      </c>
      <c r="C986" s="3">
        <v>200</v>
      </c>
      <c r="D986" s="8">
        <f>D987</f>
        <v>4961483.54</v>
      </c>
      <c r="E986" s="8">
        <f>E987</f>
        <v>8395258.5600000005</v>
      </c>
      <c r="F986" s="8">
        <f>F987</f>
        <v>6466721.04</v>
      </c>
    </row>
    <row r="987" spans="1:6" ht="31.05" x14ac:dyDescent="0.3">
      <c r="A987" s="1" t="s">
        <v>393</v>
      </c>
      <c r="B987" s="2" t="s">
        <v>169</v>
      </c>
      <c r="C987" s="3">
        <v>240</v>
      </c>
      <c r="D987" s="8">
        <v>4961483.54</v>
      </c>
      <c r="E987" s="8">
        <v>8395258.5600000005</v>
      </c>
      <c r="F987" s="8">
        <v>6466721.04</v>
      </c>
    </row>
    <row r="988" spans="1:6" x14ac:dyDescent="0.3">
      <c r="A988" s="1" t="s">
        <v>405</v>
      </c>
      <c r="B988" s="2" t="s">
        <v>169</v>
      </c>
      <c r="C988" s="3">
        <v>800</v>
      </c>
      <c r="D988" s="8">
        <f>D989</f>
        <v>646646.25</v>
      </c>
      <c r="E988" s="8">
        <f>E989</f>
        <v>640000</v>
      </c>
      <c r="F988" s="8">
        <f>F989</f>
        <v>640000</v>
      </c>
    </row>
    <row r="989" spans="1:6" x14ac:dyDescent="0.3">
      <c r="A989" s="1" t="s">
        <v>407</v>
      </c>
      <c r="B989" s="2" t="s">
        <v>169</v>
      </c>
      <c r="C989" s="3">
        <v>850</v>
      </c>
      <c r="D989" s="8">
        <v>646646.25</v>
      </c>
      <c r="E989" s="8">
        <v>640000</v>
      </c>
      <c r="F989" s="8">
        <v>640000</v>
      </c>
    </row>
    <row r="990" spans="1:6" s="9" customFormat="1" ht="31.05" x14ac:dyDescent="0.3">
      <c r="A990" s="4" t="s">
        <v>303</v>
      </c>
      <c r="B990" s="5" t="s">
        <v>170</v>
      </c>
      <c r="C990" s="6"/>
      <c r="D990" s="7">
        <f t="shared" ref="D990:F991" si="257">D991</f>
        <v>4894289.8099999996</v>
      </c>
      <c r="E990" s="7">
        <f t="shared" si="257"/>
        <v>5090219.03</v>
      </c>
      <c r="F990" s="7">
        <f t="shared" si="257"/>
        <v>5293827.8499999996</v>
      </c>
    </row>
    <row r="991" spans="1:6" ht="31.05" x14ac:dyDescent="0.3">
      <c r="A991" s="1" t="s">
        <v>392</v>
      </c>
      <c r="B991" s="2" t="s">
        <v>170</v>
      </c>
      <c r="C991" s="3">
        <v>200</v>
      </c>
      <c r="D991" s="8">
        <f t="shared" si="257"/>
        <v>4894289.8099999996</v>
      </c>
      <c r="E991" s="8">
        <f t="shared" si="257"/>
        <v>5090219.03</v>
      </c>
      <c r="F991" s="8">
        <f t="shared" si="257"/>
        <v>5293827.8499999996</v>
      </c>
    </row>
    <row r="992" spans="1:6" ht="31.05" x14ac:dyDescent="0.3">
      <c r="A992" s="1" t="s">
        <v>393</v>
      </c>
      <c r="B992" s="2" t="s">
        <v>170</v>
      </c>
      <c r="C992" s="3">
        <v>240</v>
      </c>
      <c r="D992" s="8">
        <v>4894289.8099999996</v>
      </c>
      <c r="E992" s="8">
        <v>5090219.03</v>
      </c>
      <c r="F992" s="8">
        <v>5293827.8499999996</v>
      </c>
    </row>
    <row r="993" spans="1:6" s="9" customFormat="1" ht="31.05" x14ac:dyDescent="0.3">
      <c r="A993" s="4" t="s">
        <v>299</v>
      </c>
      <c r="B993" s="5" t="s">
        <v>171</v>
      </c>
      <c r="C993" s="6"/>
      <c r="D993" s="7">
        <f t="shared" ref="D993:F994" si="258">D994</f>
        <v>45000</v>
      </c>
      <c r="E993" s="7">
        <f t="shared" si="258"/>
        <v>45000</v>
      </c>
      <c r="F993" s="7">
        <f t="shared" si="258"/>
        <v>45000</v>
      </c>
    </row>
    <row r="994" spans="1:6" x14ac:dyDescent="0.3">
      <c r="A994" s="1" t="s">
        <v>405</v>
      </c>
      <c r="B994" s="2" t="s">
        <v>171</v>
      </c>
      <c r="C994" s="3">
        <v>800</v>
      </c>
      <c r="D994" s="8">
        <f t="shared" si="258"/>
        <v>45000</v>
      </c>
      <c r="E994" s="8">
        <f t="shared" si="258"/>
        <v>45000</v>
      </c>
      <c r="F994" s="8">
        <f t="shared" si="258"/>
        <v>45000</v>
      </c>
    </row>
    <row r="995" spans="1:6" x14ac:dyDescent="0.3">
      <c r="A995" s="1" t="s">
        <v>407</v>
      </c>
      <c r="B995" s="2" t="s">
        <v>171</v>
      </c>
      <c r="C995" s="3">
        <v>850</v>
      </c>
      <c r="D995" s="8">
        <v>45000</v>
      </c>
      <c r="E995" s="8">
        <v>45000</v>
      </c>
      <c r="F995" s="8">
        <v>45000</v>
      </c>
    </row>
    <row r="996" spans="1:6" x14ac:dyDescent="0.3">
      <c r="A996" s="4" t="s">
        <v>242</v>
      </c>
      <c r="B996" s="5" t="s">
        <v>172</v>
      </c>
      <c r="C996" s="6"/>
      <c r="D996" s="7">
        <f>D997+D1000+D1002</f>
        <v>1500000</v>
      </c>
      <c r="E996" s="7">
        <f t="shared" ref="E996:F996" si="259">E997</f>
        <v>1500000</v>
      </c>
      <c r="F996" s="7">
        <f t="shared" si="259"/>
        <v>1500000</v>
      </c>
    </row>
    <row r="997" spans="1:6" x14ac:dyDescent="0.3">
      <c r="A997" s="1" t="s">
        <v>405</v>
      </c>
      <c r="B997" s="2" t="s">
        <v>173</v>
      </c>
      <c r="C997" s="3">
        <v>800</v>
      </c>
      <c r="D997" s="8">
        <f>D998+D999</f>
        <v>89706.89</v>
      </c>
      <c r="E997" s="8">
        <f>E999</f>
        <v>1500000</v>
      </c>
      <c r="F997" s="8">
        <f>F999</f>
        <v>1500000</v>
      </c>
    </row>
    <row r="998" spans="1:6" x14ac:dyDescent="0.3">
      <c r="A998" s="1"/>
      <c r="B998" s="2" t="s">
        <v>173</v>
      </c>
      <c r="C998" s="3">
        <v>830</v>
      </c>
      <c r="D998" s="8">
        <v>26591.279999999999</v>
      </c>
      <c r="E998" s="8">
        <v>0</v>
      </c>
      <c r="F998" s="8">
        <v>0</v>
      </c>
    </row>
    <row r="999" spans="1:6" x14ac:dyDescent="0.3">
      <c r="A999" s="1" t="s">
        <v>217</v>
      </c>
      <c r="B999" s="2" t="s">
        <v>173</v>
      </c>
      <c r="C999" s="3">
        <v>870</v>
      </c>
      <c r="D999" s="8">
        <v>63115.61</v>
      </c>
      <c r="E999" s="8">
        <v>1500000</v>
      </c>
      <c r="F999" s="8">
        <v>1500000</v>
      </c>
    </row>
    <row r="1000" spans="1:6" ht="31.05" x14ac:dyDescent="0.3">
      <c r="A1000" s="1" t="s">
        <v>392</v>
      </c>
      <c r="B1000" s="2" t="s">
        <v>173</v>
      </c>
      <c r="C1000" s="3">
        <v>200</v>
      </c>
      <c r="D1000" s="8">
        <f>D1001</f>
        <v>960293.11</v>
      </c>
      <c r="E1000" s="8">
        <v>0</v>
      </c>
      <c r="F1000" s="8">
        <v>0</v>
      </c>
    </row>
    <row r="1001" spans="1:6" ht="31.05" x14ac:dyDescent="0.3">
      <c r="A1001" s="1" t="s">
        <v>393</v>
      </c>
      <c r="B1001" s="2" t="s">
        <v>173</v>
      </c>
      <c r="C1001" s="3">
        <v>240</v>
      </c>
      <c r="D1001" s="8">
        <f>434025+310260+50225+20140+49183.33+39501.52+56958.26</f>
        <v>960293.11</v>
      </c>
      <c r="E1001" s="8">
        <v>0</v>
      </c>
      <c r="F1001" s="8">
        <v>0</v>
      </c>
    </row>
    <row r="1002" spans="1:6" x14ac:dyDescent="0.3">
      <c r="A1002" s="1" t="s">
        <v>396</v>
      </c>
      <c r="B1002" s="2" t="s">
        <v>173</v>
      </c>
      <c r="C1002" s="3">
        <v>300</v>
      </c>
      <c r="D1002" s="8">
        <f>D1003</f>
        <v>450000</v>
      </c>
      <c r="E1002" s="8">
        <v>0</v>
      </c>
      <c r="F1002" s="8">
        <v>0</v>
      </c>
    </row>
    <row r="1003" spans="1:6" x14ac:dyDescent="0.3">
      <c r="A1003" s="1" t="s">
        <v>219</v>
      </c>
      <c r="B1003" s="2" t="s">
        <v>173</v>
      </c>
      <c r="C1003" s="3">
        <v>360</v>
      </c>
      <c r="D1003" s="8">
        <v>450000</v>
      </c>
      <c r="E1003" s="8">
        <v>0</v>
      </c>
      <c r="F1003" s="8">
        <v>0</v>
      </c>
    </row>
    <row r="1004" spans="1:6" ht="31.05" x14ac:dyDescent="0.3">
      <c r="A1004" s="4" t="s">
        <v>275</v>
      </c>
      <c r="B1004" s="5" t="s">
        <v>174</v>
      </c>
      <c r="C1004" s="6"/>
      <c r="D1004" s="7">
        <f>D1005+D1021+D1037+D1053</f>
        <v>48871017.829999998</v>
      </c>
      <c r="E1004" s="7">
        <f>E1005+E1021+E1037+E1053</f>
        <v>46828119.549999997</v>
      </c>
      <c r="F1004" s="7">
        <f>F1005+F1021+F1037+F1053</f>
        <v>48565718.109999999</v>
      </c>
    </row>
    <row r="1005" spans="1:6" s="9" customFormat="1" x14ac:dyDescent="0.3">
      <c r="A1005" s="4" t="s">
        <v>263</v>
      </c>
      <c r="B1005" s="5" t="s">
        <v>175</v>
      </c>
      <c r="C1005" s="6"/>
      <c r="D1005" s="7">
        <f>D1006+D1011+D1018</f>
        <v>10115462.470000003</v>
      </c>
      <c r="E1005" s="7">
        <f>E1006+E1011+E1018</f>
        <v>9378056.0999999978</v>
      </c>
      <c r="F1005" s="7">
        <f>F1006+F1011+F1018</f>
        <v>9724729.9299999997</v>
      </c>
    </row>
    <row r="1006" spans="1:6" s="9" customFormat="1" ht="46.55" x14ac:dyDescent="0.3">
      <c r="A1006" s="4" t="s">
        <v>345</v>
      </c>
      <c r="B1006" s="5" t="s">
        <v>176</v>
      </c>
      <c r="C1006" s="6"/>
      <c r="D1006" s="7">
        <f>D1007+D1009</f>
        <v>100930.3</v>
      </c>
      <c r="E1006" s="7">
        <f>E1007+E1009</f>
        <v>105545.62</v>
      </c>
      <c r="F1006" s="7">
        <f>F1007+F1009</f>
        <v>109319.03</v>
      </c>
    </row>
    <row r="1007" spans="1:6" ht="49.3" customHeight="1" x14ac:dyDescent="0.3">
      <c r="A1007" s="1" t="s">
        <v>390</v>
      </c>
      <c r="B1007" s="2" t="s">
        <v>176</v>
      </c>
      <c r="C1007" s="3">
        <v>100</v>
      </c>
      <c r="D1007" s="8">
        <f>D1008</f>
        <v>86239.32</v>
      </c>
      <c r="E1007" s="8">
        <f>E1008</f>
        <v>95691.91</v>
      </c>
      <c r="F1007" s="8">
        <f>F1008</f>
        <v>95687.92</v>
      </c>
    </row>
    <row r="1008" spans="1:6" ht="19.95" customHeight="1" x14ac:dyDescent="0.3">
      <c r="A1008" s="1" t="s">
        <v>391</v>
      </c>
      <c r="B1008" s="2" t="s">
        <v>176</v>
      </c>
      <c r="C1008" s="3">
        <v>120</v>
      </c>
      <c r="D1008" s="8">
        <v>86239.32</v>
      </c>
      <c r="E1008" s="8">
        <v>95691.91</v>
      </c>
      <c r="F1008" s="8">
        <v>95687.92</v>
      </c>
    </row>
    <row r="1009" spans="1:6" ht="31.05" x14ac:dyDescent="0.3">
      <c r="A1009" s="1" t="s">
        <v>392</v>
      </c>
      <c r="B1009" s="2" t="s">
        <v>176</v>
      </c>
      <c r="C1009" s="3">
        <v>200</v>
      </c>
      <c r="D1009" s="8">
        <f>D1010</f>
        <v>14690.98</v>
      </c>
      <c r="E1009" s="8">
        <f>E1010</f>
        <v>9853.7099999999991</v>
      </c>
      <c r="F1009" s="8">
        <f>F1010</f>
        <v>13631.11</v>
      </c>
    </row>
    <row r="1010" spans="1:6" ht="31.05" x14ac:dyDescent="0.3">
      <c r="A1010" s="1" t="s">
        <v>393</v>
      </c>
      <c r="B1010" s="2" t="s">
        <v>176</v>
      </c>
      <c r="C1010" s="3">
        <v>240</v>
      </c>
      <c r="D1010" s="8">
        <v>14690.98</v>
      </c>
      <c r="E1010" s="8">
        <v>9853.7099999999991</v>
      </c>
      <c r="F1010" s="8">
        <v>13631.11</v>
      </c>
    </row>
    <row r="1011" spans="1:6" s="9" customFormat="1" ht="31.05" x14ac:dyDescent="0.3">
      <c r="A1011" s="4" t="s">
        <v>286</v>
      </c>
      <c r="B1011" s="5" t="s">
        <v>177</v>
      </c>
      <c r="C1011" s="6"/>
      <c r="D1011" s="7">
        <f>D1012+D1014+D1016</f>
        <v>9724342.6000000015</v>
      </c>
      <c r="E1011" s="7">
        <f>E1012+E1014+E1016</f>
        <v>9015327.5299999993</v>
      </c>
      <c r="F1011" s="7">
        <f>F1012+F1014+F1016</f>
        <v>9347940.6400000006</v>
      </c>
    </row>
    <row r="1012" spans="1:6" ht="49.3" customHeight="1" x14ac:dyDescent="0.3">
      <c r="A1012" s="1" t="s">
        <v>390</v>
      </c>
      <c r="B1012" s="2" t="s">
        <v>177</v>
      </c>
      <c r="C1012" s="3">
        <v>100</v>
      </c>
      <c r="D1012" s="8">
        <f>D1013</f>
        <v>9159342.6000000015</v>
      </c>
      <c r="E1012" s="8">
        <f>E1013</f>
        <v>8468327.5299999993</v>
      </c>
      <c r="F1012" s="8">
        <f>F1013</f>
        <v>8799940.6400000006</v>
      </c>
    </row>
    <row r="1013" spans="1:6" ht="21.05" customHeight="1" x14ac:dyDescent="0.3">
      <c r="A1013" s="1" t="s">
        <v>391</v>
      </c>
      <c r="B1013" s="2" t="s">
        <v>177</v>
      </c>
      <c r="C1013" s="3">
        <v>120</v>
      </c>
      <c r="D1013" s="8">
        <f>9172240.88-12898.28</f>
        <v>9159342.6000000015</v>
      </c>
      <c r="E1013" s="8">
        <v>8468327.5299999993</v>
      </c>
      <c r="F1013" s="8">
        <v>8799940.6400000006</v>
      </c>
    </row>
    <row r="1014" spans="1:6" ht="31.05" x14ac:dyDescent="0.3">
      <c r="A1014" s="1" t="s">
        <v>392</v>
      </c>
      <c r="B1014" s="2" t="s">
        <v>177</v>
      </c>
      <c r="C1014" s="3">
        <v>200</v>
      </c>
      <c r="D1014" s="8">
        <f>D1015</f>
        <v>544000</v>
      </c>
      <c r="E1014" s="8">
        <f>E1015</f>
        <v>534500</v>
      </c>
      <c r="F1014" s="8">
        <f>F1015</f>
        <v>535500</v>
      </c>
    </row>
    <row r="1015" spans="1:6" ht="31.05" x14ac:dyDescent="0.3">
      <c r="A1015" s="1" t="s">
        <v>393</v>
      </c>
      <c r="B1015" s="2" t="s">
        <v>177</v>
      </c>
      <c r="C1015" s="3">
        <v>240</v>
      </c>
      <c r="D1015" s="8">
        <v>544000</v>
      </c>
      <c r="E1015" s="8">
        <v>534500</v>
      </c>
      <c r="F1015" s="8">
        <v>535500</v>
      </c>
    </row>
    <row r="1016" spans="1:6" x14ac:dyDescent="0.3">
      <c r="A1016" s="1" t="s">
        <v>405</v>
      </c>
      <c r="B1016" s="2" t="s">
        <v>177</v>
      </c>
      <c r="C1016" s="3">
        <v>800</v>
      </c>
      <c r="D1016" s="8">
        <f>D1017</f>
        <v>21000</v>
      </c>
      <c r="E1016" s="8">
        <f>E1017</f>
        <v>12500</v>
      </c>
      <c r="F1016" s="8">
        <f>F1017</f>
        <v>12500</v>
      </c>
    </row>
    <row r="1017" spans="1:6" x14ac:dyDescent="0.3">
      <c r="A1017" s="1" t="s">
        <v>407</v>
      </c>
      <c r="B1017" s="2" t="s">
        <v>177</v>
      </c>
      <c r="C1017" s="3">
        <v>850</v>
      </c>
      <c r="D1017" s="8">
        <v>21000</v>
      </c>
      <c r="E1017" s="8">
        <v>12500</v>
      </c>
      <c r="F1017" s="8">
        <v>12500</v>
      </c>
    </row>
    <row r="1018" spans="1:6" s="9" customFormat="1" ht="31.05" x14ac:dyDescent="0.3">
      <c r="A1018" s="4" t="s">
        <v>322</v>
      </c>
      <c r="B1018" s="5" t="s">
        <v>178</v>
      </c>
      <c r="C1018" s="6"/>
      <c r="D1018" s="7">
        <f t="shared" ref="D1018:F1019" si="260">D1019</f>
        <v>290189.57</v>
      </c>
      <c r="E1018" s="7">
        <f t="shared" si="260"/>
        <v>257182.95</v>
      </c>
      <c r="F1018" s="7">
        <f t="shared" si="260"/>
        <v>267470.26</v>
      </c>
    </row>
    <row r="1019" spans="1:6" ht="31.05" x14ac:dyDescent="0.3">
      <c r="A1019" s="1" t="s">
        <v>392</v>
      </c>
      <c r="B1019" s="2" t="s">
        <v>178</v>
      </c>
      <c r="C1019" s="3">
        <v>200</v>
      </c>
      <c r="D1019" s="8">
        <f t="shared" si="260"/>
        <v>290189.57</v>
      </c>
      <c r="E1019" s="8">
        <f t="shared" si="260"/>
        <v>257182.95</v>
      </c>
      <c r="F1019" s="8">
        <f t="shared" si="260"/>
        <v>267470.26</v>
      </c>
    </row>
    <row r="1020" spans="1:6" ht="31.05" x14ac:dyDescent="0.3">
      <c r="A1020" s="1" t="s">
        <v>393</v>
      </c>
      <c r="B1020" s="2" t="s">
        <v>178</v>
      </c>
      <c r="C1020" s="3">
        <v>240</v>
      </c>
      <c r="D1020" s="8">
        <f>277291.29+12898.28</f>
        <v>290189.57</v>
      </c>
      <c r="E1020" s="8">
        <v>257182.95</v>
      </c>
      <c r="F1020" s="8">
        <v>267470.26</v>
      </c>
    </row>
    <row r="1021" spans="1:6" s="9" customFormat="1" x14ac:dyDescent="0.3">
      <c r="A1021" s="4" t="s">
        <v>260</v>
      </c>
      <c r="B1021" s="5" t="s">
        <v>179</v>
      </c>
      <c r="C1021" s="6"/>
      <c r="D1021" s="7">
        <f>D1022+D1027+D1034</f>
        <v>12154037.300000001</v>
      </c>
      <c r="E1021" s="7">
        <f>E1022+E1027+E1034</f>
        <v>11460269.019999998</v>
      </c>
      <c r="F1021" s="7">
        <f>F1022+F1027+F1034</f>
        <v>11885637.709999999</v>
      </c>
    </row>
    <row r="1022" spans="1:6" s="9" customFormat="1" ht="46.55" x14ac:dyDescent="0.3">
      <c r="A1022" s="4" t="s">
        <v>345</v>
      </c>
      <c r="B1022" s="5" t="s">
        <v>180</v>
      </c>
      <c r="C1022" s="6"/>
      <c r="D1022" s="7">
        <f>D1023+D1025</f>
        <v>504651.51</v>
      </c>
      <c r="E1022" s="7">
        <f>E1023+E1025</f>
        <v>527728.11</v>
      </c>
      <c r="F1022" s="7">
        <f>F1023+F1025</f>
        <v>546595.16</v>
      </c>
    </row>
    <row r="1023" spans="1:6" ht="49.3" customHeight="1" x14ac:dyDescent="0.3">
      <c r="A1023" s="1" t="s">
        <v>390</v>
      </c>
      <c r="B1023" s="2" t="s">
        <v>180</v>
      </c>
      <c r="C1023" s="3">
        <v>100</v>
      </c>
      <c r="D1023" s="8">
        <f>D1024</f>
        <v>441196.59</v>
      </c>
      <c r="E1023" s="8">
        <f>E1024</f>
        <v>488459.55</v>
      </c>
      <c r="F1023" s="8">
        <f>F1024</f>
        <v>488439.99</v>
      </c>
    </row>
    <row r="1024" spans="1:6" ht="17.899999999999999" customHeight="1" x14ac:dyDescent="0.3">
      <c r="A1024" s="1" t="s">
        <v>391</v>
      </c>
      <c r="B1024" s="2" t="s">
        <v>180</v>
      </c>
      <c r="C1024" s="3">
        <v>120</v>
      </c>
      <c r="D1024" s="8">
        <v>441196.59</v>
      </c>
      <c r="E1024" s="8">
        <v>488459.55</v>
      </c>
      <c r="F1024" s="8">
        <v>488439.99</v>
      </c>
    </row>
    <row r="1025" spans="1:6" ht="31.05" x14ac:dyDescent="0.3">
      <c r="A1025" s="1" t="s">
        <v>392</v>
      </c>
      <c r="B1025" s="2" t="s">
        <v>180</v>
      </c>
      <c r="C1025" s="3">
        <v>200</v>
      </c>
      <c r="D1025" s="8">
        <f>D1026</f>
        <v>63454.92</v>
      </c>
      <c r="E1025" s="8">
        <f>E1026</f>
        <v>39268.559999999998</v>
      </c>
      <c r="F1025" s="8">
        <f>F1026</f>
        <v>58155.17</v>
      </c>
    </row>
    <row r="1026" spans="1:6" ht="31.05" x14ac:dyDescent="0.3">
      <c r="A1026" s="1" t="s">
        <v>393</v>
      </c>
      <c r="B1026" s="2" t="s">
        <v>180</v>
      </c>
      <c r="C1026" s="3">
        <v>240</v>
      </c>
      <c r="D1026" s="8">
        <v>63454.92</v>
      </c>
      <c r="E1026" s="8">
        <v>39268.559999999998</v>
      </c>
      <c r="F1026" s="8">
        <v>58155.17</v>
      </c>
    </row>
    <row r="1027" spans="1:6" s="9" customFormat="1" ht="31.05" x14ac:dyDescent="0.3">
      <c r="A1027" s="4" t="s">
        <v>286</v>
      </c>
      <c r="B1027" s="5" t="s">
        <v>181</v>
      </c>
      <c r="C1027" s="6"/>
      <c r="D1027" s="7">
        <f>D1028+D1030+D1032</f>
        <v>10750831.110000001</v>
      </c>
      <c r="E1027" s="7">
        <f>E1028+E1030+E1032</f>
        <v>9916860.2899999991</v>
      </c>
      <c r="F1027" s="7">
        <f>F1028+F1030+F1032</f>
        <v>10282734.709999999</v>
      </c>
    </row>
    <row r="1028" spans="1:6" ht="53.45" customHeight="1" x14ac:dyDescent="0.3">
      <c r="A1028" s="1" t="s">
        <v>390</v>
      </c>
      <c r="B1028" s="2" t="s">
        <v>181</v>
      </c>
      <c r="C1028" s="3">
        <v>100</v>
      </c>
      <c r="D1028" s="8">
        <f>D1029</f>
        <v>9952769.8100000005</v>
      </c>
      <c r="E1028" s="8">
        <f>E1029</f>
        <v>9196860.2899999991</v>
      </c>
      <c r="F1028" s="8">
        <f>F1029</f>
        <v>9562734.6999999993</v>
      </c>
    </row>
    <row r="1029" spans="1:6" ht="21.05" customHeight="1" x14ac:dyDescent="0.3">
      <c r="A1029" s="1" t="s">
        <v>391</v>
      </c>
      <c r="B1029" s="2" t="s">
        <v>181</v>
      </c>
      <c r="C1029" s="3">
        <v>120</v>
      </c>
      <c r="D1029" s="8">
        <v>9952769.8100000005</v>
      </c>
      <c r="E1029" s="8">
        <v>9196860.2899999991</v>
      </c>
      <c r="F1029" s="8">
        <v>9562734.6999999993</v>
      </c>
    </row>
    <row r="1030" spans="1:6" ht="31.05" x14ac:dyDescent="0.3">
      <c r="A1030" s="1" t="s">
        <v>392</v>
      </c>
      <c r="B1030" s="2" t="s">
        <v>181</v>
      </c>
      <c r="C1030" s="3">
        <v>200</v>
      </c>
      <c r="D1030" s="8">
        <f>D1031</f>
        <v>703061.3</v>
      </c>
      <c r="E1030" s="8">
        <f>E1031</f>
        <v>625000</v>
      </c>
      <c r="F1030" s="8">
        <f>F1031</f>
        <v>625000.01</v>
      </c>
    </row>
    <row r="1031" spans="1:6" ht="31.05" x14ac:dyDescent="0.3">
      <c r="A1031" s="1" t="s">
        <v>393</v>
      </c>
      <c r="B1031" s="2" t="s">
        <v>181</v>
      </c>
      <c r="C1031" s="3">
        <v>240</v>
      </c>
      <c r="D1031" s="8">
        <v>703061.3</v>
      </c>
      <c r="E1031" s="8">
        <v>625000</v>
      </c>
      <c r="F1031" s="8">
        <v>625000.01</v>
      </c>
    </row>
    <row r="1032" spans="1:6" x14ac:dyDescent="0.3">
      <c r="A1032" s="1" t="s">
        <v>405</v>
      </c>
      <c r="B1032" s="2" t="s">
        <v>181</v>
      </c>
      <c r="C1032" s="3">
        <v>800</v>
      </c>
      <c r="D1032" s="8">
        <f>D1033</f>
        <v>95000</v>
      </c>
      <c r="E1032" s="8">
        <f>E1033</f>
        <v>95000</v>
      </c>
      <c r="F1032" s="8">
        <f>F1033</f>
        <v>95000</v>
      </c>
    </row>
    <row r="1033" spans="1:6" x14ac:dyDescent="0.3">
      <c r="A1033" s="1" t="s">
        <v>407</v>
      </c>
      <c r="B1033" s="2" t="s">
        <v>181</v>
      </c>
      <c r="C1033" s="3">
        <v>850</v>
      </c>
      <c r="D1033" s="8">
        <v>95000</v>
      </c>
      <c r="E1033" s="8">
        <v>95000</v>
      </c>
      <c r="F1033" s="8">
        <v>95000</v>
      </c>
    </row>
    <row r="1034" spans="1:6" s="9" customFormat="1" ht="31.05" x14ac:dyDescent="0.3">
      <c r="A1034" s="4" t="s">
        <v>322</v>
      </c>
      <c r="B1034" s="5" t="s">
        <v>182</v>
      </c>
      <c r="C1034" s="6"/>
      <c r="D1034" s="7">
        <f t="shared" ref="D1034:F1035" si="261">D1035</f>
        <v>898554.68</v>
      </c>
      <c r="E1034" s="7">
        <f t="shared" si="261"/>
        <v>1015680.62</v>
      </c>
      <c r="F1034" s="7">
        <f t="shared" si="261"/>
        <v>1056307.8400000001</v>
      </c>
    </row>
    <row r="1035" spans="1:6" ht="31.05" x14ac:dyDescent="0.3">
      <c r="A1035" s="1" t="s">
        <v>392</v>
      </c>
      <c r="B1035" s="2" t="s">
        <v>182</v>
      </c>
      <c r="C1035" s="3">
        <v>200</v>
      </c>
      <c r="D1035" s="8">
        <f t="shared" si="261"/>
        <v>898554.68</v>
      </c>
      <c r="E1035" s="8">
        <f t="shared" si="261"/>
        <v>1015680.62</v>
      </c>
      <c r="F1035" s="8">
        <f t="shared" si="261"/>
        <v>1056307.8400000001</v>
      </c>
    </row>
    <row r="1036" spans="1:6" ht="31.05" x14ac:dyDescent="0.3">
      <c r="A1036" s="1" t="s">
        <v>393</v>
      </c>
      <c r="B1036" s="2" t="s">
        <v>182</v>
      </c>
      <c r="C1036" s="3">
        <v>240</v>
      </c>
      <c r="D1036" s="8">
        <v>898554.68</v>
      </c>
      <c r="E1036" s="8">
        <v>1015680.62</v>
      </c>
      <c r="F1036" s="8">
        <v>1056307.8400000001</v>
      </c>
    </row>
    <row r="1037" spans="1:6" s="9" customFormat="1" x14ac:dyDescent="0.3">
      <c r="A1037" s="4" t="s">
        <v>248</v>
      </c>
      <c r="B1037" s="5" t="s">
        <v>183</v>
      </c>
      <c r="C1037" s="6"/>
      <c r="D1037" s="7">
        <f>D1038+D1043+D1050</f>
        <v>13183450.189999999</v>
      </c>
      <c r="E1037" s="7">
        <f>E1038+E1043+E1050</f>
        <v>12447801.879999999</v>
      </c>
      <c r="F1037" s="7">
        <f>F1038+F1043+F1050</f>
        <v>12909871.879999999</v>
      </c>
    </row>
    <row r="1038" spans="1:6" s="9" customFormat="1" ht="46.55" x14ac:dyDescent="0.3">
      <c r="A1038" s="4" t="s">
        <v>345</v>
      </c>
      <c r="B1038" s="5" t="s">
        <v>184</v>
      </c>
      <c r="C1038" s="6"/>
      <c r="D1038" s="7">
        <f>D1039+D1041</f>
        <v>504651.51</v>
      </c>
      <c r="E1038" s="7">
        <f>E1039+E1041</f>
        <v>527728.11</v>
      </c>
      <c r="F1038" s="7">
        <f>F1039+F1041</f>
        <v>546595.16</v>
      </c>
    </row>
    <row r="1039" spans="1:6" ht="47.65" customHeight="1" x14ac:dyDescent="0.3">
      <c r="A1039" s="1" t="s">
        <v>390</v>
      </c>
      <c r="B1039" s="2" t="s">
        <v>184</v>
      </c>
      <c r="C1039" s="3">
        <v>100</v>
      </c>
      <c r="D1039" s="8">
        <f>D1040</f>
        <v>431196.59</v>
      </c>
      <c r="E1039" s="8">
        <f>E1040</f>
        <v>478459.54</v>
      </c>
      <c r="F1039" s="8">
        <f>F1040</f>
        <v>478439.99</v>
      </c>
    </row>
    <row r="1040" spans="1:6" ht="18.45" customHeight="1" x14ac:dyDescent="0.3">
      <c r="A1040" s="1" t="s">
        <v>391</v>
      </c>
      <c r="B1040" s="2" t="s">
        <v>184</v>
      </c>
      <c r="C1040" s="3">
        <v>120</v>
      </c>
      <c r="D1040" s="8">
        <v>431196.59</v>
      </c>
      <c r="E1040" s="8">
        <v>478459.54</v>
      </c>
      <c r="F1040" s="8">
        <v>478439.99</v>
      </c>
    </row>
    <row r="1041" spans="1:6" ht="31.05" x14ac:dyDescent="0.3">
      <c r="A1041" s="1" t="s">
        <v>392</v>
      </c>
      <c r="B1041" s="2" t="s">
        <v>184</v>
      </c>
      <c r="C1041" s="3">
        <v>200</v>
      </c>
      <c r="D1041" s="8">
        <f>D1042</f>
        <v>73454.92</v>
      </c>
      <c r="E1041" s="8">
        <f>E1042</f>
        <v>49268.57</v>
      </c>
      <c r="F1041" s="8">
        <f>F1042</f>
        <v>68155.17</v>
      </c>
    </row>
    <row r="1042" spans="1:6" ht="31.05" x14ac:dyDescent="0.3">
      <c r="A1042" s="1" t="s">
        <v>393</v>
      </c>
      <c r="B1042" s="2" t="s">
        <v>184</v>
      </c>
      <c r="C1042" s="3">
        <v>240</v>
      </c>
      <c r="D1042" s="8">
        <v>73454.92</v>
      </c>
      <c r="E1042" s="8">
        <v>49268.57</v>
      </c>
      <c r="F1042" s="8">
        <v>68155.17</v>
      </c>
    </row>
    <row r="1043" spans="1:6" s="9" customFormat="1" ht="31.05" x14ac:dyDescent="0.3">
      <c r="A1043" s="4" t="s">
        <v>286</v>
      </c>
      <c r="B1043" s="5" t="s">
        <v>185</v>
      </c>
      <c r="C1043" s="6"/>
      <c r="D1043" s="7">
        <f>D1044+D1046+D1048</f>
        <v>11619490.279999999</v>
      </c>
      <c r="E1043" s="7">
        <f>E1044+E1046+E1048</f>
        <v>10818393.039999999</v>
      </c>
      <c r="F1043" s="7">
        <f>F1044+F1046+F1048</f>
        <v>11217528.77</v>
      </c>
    </row>
    <row r="1044" spans="1:6" ht="47.65" customHeight="1" x14ac:dyDescent="0.3">
      <c r="A1044" s="1" t="s">
        <v>390</v>
      </c>
      <c r="B1044" s="2" t="s">
        <v>185</v>
      </c>
      <c r="C1044" s="3">
        <v>100</v>
      </c>
      <c r="D1044" s="8">
        <f>D1045</f>
        <v>10808290.27</v>
      </c>
      <c r="E1044" s="8">
        <f>E1045</f>
        <v>9978393.0399999991</v>
      </c>
      <c r="F1044" s="8">
        <f>F1045</f>
        <v>10377528.77</v>
      </c>
    </row>
    <row r="1045" spans="1:6" ht="17.899999999999999" customHeight="1" x14ac:dyDescent="0.3">
      <c r="A1045" s="1" t="s">
        <v>391</v>
      </c>
      <c r="B1045" s="2" t="s">
        <v>185</v>
      </c>
      <c r="C1045" s="3">
        <v>120</v>
      </c>
      <c r="D1045" s="8">
        <v>10808290.27</v>
      </c>
      <c r="E1045" s="8">
        <v>9978393.0399999991</v>
      </c>
      <c r="F1045" s="8">
        <v>10377528.77</v>
      </c>
    </row>
    <row r="1046" spans="1:6" ht="31.05" x14ac:dyDescent="0.3">
      <c r="A1046" s="1" t="s">
        <v>392</v>
      </c>
      <c r="B1046" s="2" t="s">
        <v>185</v>
      </c>
      <c r="C1046" s="3">
        <v>200</v>
      </c>
      <c r="D1046" s="8">
        <f>D1047</f>
        <v>786800.01</v>
      </c>
      <c r="E1046" s="8">
        <f>E1047</f>
        <v>816600</v>
      </c>
      <c r="F1046" s="8">
        <f>F1047</f>
        <v>816600</v>
      </c>
    </row>
    <row r="1047" spans="1:6" ht="31.05" x14ac:dyDescent="0.3">
      <c r="A1047" s="1" t="s">
        <v>393</v>
      </c>
      <c r="B1047" s="2" t="s">
        <v>185</v>
      </c>
      <c r="C1047" s="3">
        <v>240</v>
      </c>
      <c r="D1047" s="8">
        <v>786800.01</v>
      </c>
      <c r="E1047" s="8">
        <v>816600</v>
      </c>
      <c r="F1047" s="8">
        <v>816600</v>
      </c>
    </row>
    <row r="1048" spans="1:6" x14ac:dyDescent="0.3">
      <c r="A1048" s="1" t="s">
        <v>405</v>
      </c>
      <c r="B1048" s="2" t="s">
        <v>185</v>
      </c>
      <c r="C1048" s="3">
        <v>800</v>
      </c>
      <c r="D1048" s="8">
        <f>D1049</f>
        <v>24400</v>
      </c>
      <c r="E1048" s="8">
        <f>E1049</f>
        <v>23400</v>
      </c>
      <c r="F1048" s="8">
        <f>F1049</f>
        <v>23400</v>
      </c>
    </row>
    <row r="1049" spans="1:6" x14ac:dyDescent="0.3">
      <c r="A1049" s="1" t="s">
        <v>407</v>
      </c>
      <c r="B1049" s="2" t="s">
        <v>185</v>
      </c>
      <c r="C1049" s="3">
        <v>850</v>
      </c>
      <c r="D1049" s="8">
        <v>24400</v>
      </c>
      <c r="E1049" s="8">
        <v>23400</v>
      </c>
      <c r="F1049" s="8">
        <v>23400</v>
      </c>
    </row>
    <row r="1050" spans="1:6" s="9" customFormat="1" ht="31.05" x14ac:dyDescent="0.3">
      <c r="A1050" s="4" t="s">
        <v>322</v>
      </c>
      <c r="B1050" s="5" t="s">
        <v>186</v>
      </c>
      <c r="C1050" s="6"/>
      <c r="D1050" s="7">
        <f t="shared" ref="D1050:F1051" si="262">D1051</f>
        <v>1059308.3999999999</v>
      </c>
      <c r="E1050" s="7">
        <f t="shared" si="262"/>
        <v>1101680.73</v>
      </c>
      <c r="F1050" s="7">
        <f t="shared" si="262"/>
        <v>1145747.95</v>
      </c>
    </row>
    <row r="1051" spans="1:6" ht="31.05" x14ac:dyDescent="0.3">
      <c r="A1051" s="1" t="s">
        <v>392</v>
      </c>
      <c r="B1051" s="2" t="s">
        <v>186</v>
      </c>
      <c r="C1051" s="3">
        <v>200</v>
      </c>
      <c r="D1051" s="8">
        <f t="shared" si="262"/>
        <v>1059308.3999999999</v>
      </c>
      <c r="E1051" s="8">
        <f t="shared" si="262"/>
        <v>1101680.73</v>
      </c>
      <c r="F1051" s="8">
        <f t="shared" si="262"/>
        <v>1145747.95</v>
      </c>
    </row>
    <row r="1052" spans="1:6" ht="31.05" x14ac:dyDescent="0.3">
      <c r="A1052" s="1" t="s">
        <v>393</v>
      </c>
      <c r="B1052" s="2" t="s">
        <v>186</v>
      </c>
      <c r="C1052" s="3">
        <v>240</v>
      </c>
      <c r="D1052" s="8">
        <v>1059308.3999999999</v>
      </c>
      <c r="E1052" s="8">
        <v>1101680.73</v>
      </c>
      <c r="F1052" s="8">
        <v>1145747.95</v>
      </c>
    </row>
    <row r="1053" spans="1:6" s="9" customFormat="1" ht="36.700000000000003" customHeight="1" x14ac:dyDescent="0.3">
      <c r="A1053" s="4" t="s">
        <v>256</v>
      </c>
      <c r="B1053" s="5" t="s">
        <v>187</v>
      </c>
      <c r="C1053" s="6"/>
      <c r="D1053" s="7">
        <f>D1054+D1059+D1066</f>
        <v>13418067.870000001</v>
      </c>
      <c r="E1053" s="7">
        <f>E1054+E1059+E1066</f>
        <v>13541992.550000001</v>
      </c>
      <c r="F1053" s="7">
        <f>F1054+F1059+F1066</f>
        <v>14045478.59</v>
      </c>
    </row>
    <row r="1054" spans="1:6" s="9" customFormat="1" ht="36.700000000000003" customHeight="1" x14ac:dyDescent="0.3">
      <c r="A1054" s="4" t="s">
        <v>345</v>
      </c>
      <c r="B1054" s="5" t="s">
        <v>188</v>
      </c>
      <c r="C1054" s="6"/>
      <c r="D1054" s="7">
        <f>D1055+D1057</f>
        <v>403721.21</v>
      </c>
      <c r="E1054" s="7">
        <f>E1055+E1057</f>
        <v>422182.49</v>
      </c>
      <c r="F1054" s="7">
        <f>F1055+F1057</f>
        <v>437276.13</v>
      </c>
    </row>
    <row r="1055" spans="1:6" ht="36.700000000000003" customHeight="1" x14ac:dyDescent="0.3">
      <c r="A1055" s="1" t="s">
        <v>390</v>
      </c>
      <c r="B1055" s="2" t="s">
        <v>188</v>
      </c>
      <c r="C1055" s="3">
        <v>100</v>
      </c>
      <c r="D1055" s="8">
        <f>D1056</f>
        <v>344957.27</v>
      </c>
      <c r="E1055" s="8">
        <f>E1056</f>
        <v>382767.63</v>
      </c>
      <c r="F1055" s="8">
        <f>F1056</f>
        <v>382752.07</v>
      </c>
    </row>
    <row r="1056" spans="1:6" ht="36.700000000000003" customHeight="1" x14ac:dyDescent="0.3">
      <c r="A1056" s="1" t="s">
        <v>391</v>
      </c>
      <c r="B1056" s="2" t="s">
        <v>188</v>
      </c>
      <c r="C1056" s="3">
        <v>120</v>
      </c>
      <c r="D1056" s="8">
        <v>344957.27</v>
      </c>
      <c r="E1056" s="8">
        <v>382767.63</v>
      </c>
      <c r="F1056" s="8">
        <v>382752.07</v>
      </c>
    </row>
    <row r="1057" spans="1:6" ht="36.700000000000003" customHeight="1" x14ac:dyDescent="0.3">
      <c r="A1057" s="1" t="s">
        <v>392</v>
      </c>
      <c r="B1057" s="2" t="s">
        <v>188</v>
      </c>
      <c r="C1057" s="3">
        <v>200</v>
      </c>
      <c r="D1057" s="8">
        <f>D1058</f>
        <v>58763.94</v>
      </c>
      <c r="E1057" s="8">
        <f>E1058</f>
        <v>39414.86</v>
      </c>
      <c r="F1057" s="8">
        <f>F1058</f>
        <v>54524.06</v>
      </c>
    </row>
    <row r="1058" spans="1:6" ht="36.700000000000003" customHeight="1" x14ac:dyDescent="0.3">
      <c r="A1058" s="1" t="s">
        <v>393</v>
      </c>
      <c r="B1058" s="2" t="s">
        <v>188</v>
      </c>
      <c r="C1058" s="3">
        <v>240</v>
      </c>
      <c r="D1058" s="8">
        <v>58763.94</v>
      </c>
      <c r="E1058" s="8">
        <v>39414.86</v>
      </c>
      <c r="F1058" s="8">
        <v>54524.06</v>
      </c>
    </row>
    <row r="1059" spans="1:6" s="9" customFormat="1" ht="31.05" x14ac:dyDescent="0.3">
      <c r="A1059" s="4" t="s">
        <v>286</v>
      </c>
      <c r="B1059" s="5" t="s">
        <v>189</v>
      </c>
      <c r="C1059" s="6"/>
      <c r="D1059" s="7">
        <f>D1060+D1062+D1064</f>
        <v>11640304.1</v>
      </c>
      <c r="E1059" s="7">
        <f t="shared" ref="E1059:F1059" si="263">E1060+E1062+E1064</f>
        <v>11719925.800000001</v>
      </c>
      <c r="F1059" s="7">
        <f t="shared" si="263"/>
        <v>12152322.83</v>
      </c>
    </row>
    <row r="1060" spans="1:6" ht="48.2" customHeight="1" x14ac:dyDescent="0.3">
      <c r="A1060" s="1" t="s">
        <v>390</v>
      </c>
      <c r="B1060" s="2" t="s">
        <v>189</v>
      </c>
      <c r="C1060" s="3">
        <v>100</v>
      </c>
      <c r="D1060" s="8">
        <f>D1061</f>
        <v>10848304.1</v>
      </c>
      <c r="E1060" s="8">
        <f>E1061</f>
        <v>10899625.800000001</v>
      </c>
      <c r="F1060" s="8">
        <f>F1061</f>
        <v>11332322.83</v>
      </c>
    </row>
    <row r="1061" spans="1:6" ht="18.45" customHeight="1" x14ac:dyDescent="0.3">
      <c r="A1061" s="1" t="s">
        <v>391</v>
      </c>
      <c r="B1061" s="2" t="s">
        <v>189</v>
      </c>
      <c r="C1061" s="3">
        <v>120</v>
      </c>
      <c r="D1061" s="8">
        <v>10848304.1</v>
      </c>
      <c r="E1061" s="8">
        <v>10899625.800000001</v>
      </c>
      <c r="F1061" s="8">
        <v>11332322.83</v>
      </c>
    </row>
    <row r="1062" spans="1:6" ht="31.05" x14ac:dyDescent="0.3">
      <c r="A1062" s="1" t="s">
        <v>392</v>
      </c>
      <c r="B1062" s="2" t="s">
        <v>189</v>
      </c>
      <c r="C1062" s="3">
        <v>200</v>
      </c>
      <c r="D1062" s="8">
        <f>D1063</f>
        <v>788000</v>
      </c>
      <c r="E1062" s="8">
        <f>E1063</f>
        <v>820300</v>
      </c>
      <c r="F1062" s="8">
        <f>F1063</f>
        <v>820000</v>
      </c>
    </row>
    <row r="1063" spans="1:6" ht="31.05" x14ac:dyDescent="0.3">
      <c r="A1063" s="1" t="s">
        <v>393</v>
      </c>
      <c r="B1063" s="2" t="s">
        <v>189</v>
      </c>
      <c r="C1063" s="3">
        <v>240</v>
      </c>
      <c r="D1063" s="8">
        <v>788000</v>
      </c>
      <c r="E1063" s="8">
        <v>820300</v>
      </c>
      <c r="F1063" s="8">
        <v>820000</v>
      </c>
    </row>
    <row r="1064" spans="1:6" x14ac:dyDescent="0.3">
      <c r="A1064" s="1" t="s">
        <v>405</v>
      </c>
      <c r="B1064" s="2" t="s">
        <v>189</v>
      </c>
      <c r="C1064" s="3">
        <v>800</v>
      </c>
      <c r="D1064" s="8">
        <f>D1065</f>
        <v>4000</v>
      </c>
      <c r="E1064" s="8">
        <f t="shared" ref="E1064:F1064" si="264">E1065</f>
        <v>0</v>
      </c>
      <c r="F1064" s="8">
        <f t="shared" si="264"/>
        <v>0</v>
      </c>
    </row>
    <row r="1065" spans="1:6" x14ac:dyDescent="0.3">
      <c r="A1065" s="1" t="s">
        <v>407</v>
      </c>
      <c r="B1065" s="2" t="s">
        <v>189</v>
      </c>
      <c r="C1065" s="3">
        <v>850</v>
      </c>
      <c r="D1065" s="8">
        <v>4000</v>
      </c>
      <c r="E1065" s="8">
        <v>0</v>
      </c>
      <c r="F1065" s="8">
        <v>0</v>
      </c>
    </row>
    <row r="1066" spans="1:6" s="9" customFormat="1" ht="31.05" x14ac:dyDescent="0.3">
      <c r="A1066" s="4" t="s">
        <v>322</v>
      </c>
      <c r="B1066" s="5" t="s">
        <v>190</v>
      </c>
      <c r="C1066" s="6"/>
      <c r="D1066" s="7">
        <f t="shared" ref="D1066:F1067" si="265">D1067</f>
        <v>1374042.56</v>
      </c>
      <c r="E1066" s="7">
        <f t="shared" si="265"/>
        <v>1399884.26</v>
      </c>
      <c r="F1066" s="7">
        <f t="shared" si="265"/>
        <v>1455879.63</v>
      </c>
    </row>
    <row r="1067" spans="1:6" ht="31.05" x14ac:dyDescent="0.3">
      <c r="A1067" s="1" t="s">
        <v>392</v>
      </c>
      <c r="B1067" s="2" t="s">
        <v>190</v>
      </c>
      <c r="C1067" s="3">
        <v>200</v>
      </c>
      <c r="D1067" s="8">
        <f t="shared" si="265"/>
        <v>1374042.56</v>
      </c>
      <c r="E1067" s="8">
        <f t="shared" si="265"/>
        <v>1399884.26</v>
      </c>
      <c r="F1067" s="8">
        <f t="shared" si="265"/>
        <v>1455879.63</v>
      </c>
    </row>
    <row r="1068" spans="1:6" ht="31.05" x14ac:dyDescent="0.3">
      <c r="A1068" s="1" t="s">
        <v>393</v>
      </c>
      <c r="B1068" s="2" t="s">
        <v>190</v>
      </c>
      <c r="C1068" s="3">
        <v>240</v>
      </c>
      <c r="D1068" s="8">
        <v>1374042.56</v>
      </c>
      <c r="E1068" s="8">
        <v>1399884.26</v>
      </c>
      <c r="F1068" s="8">
        <v>1455879.63</v>
      </c>
    </row>
    <row r="1069" spans="1:6" x14ac:dyDescent="0.3">
      <c r="A1069" s="4" t="s">
        <v>254</v>
      </c>
      <c r="B1069" s="5" t="s">
        <v>191</v>
      </c>
      <c r="C1069" s="6"/>
      <c r="D1069" s="7">
        <f>D1070+D1076+D1082+D1085+D1093+D1096+D1099+D1102+D1105+D1108+D1111+D1088+D1079+D1073</f>
        <v>28792979.329999998</v>
      </c>
      <c r="E1069" s="7">
        <f t="shared" ref="E1069:F1069" si="266">E1070+E1076+E1085+E1096+E1099+E1102+E1105+E1108+E1111</f>
        <v>34640388.760000005</v>
      </c>
      <c r="F1069" s="7">
        <f t="shared" si="266"/>
        <v>35753320.159999996</v>
      </c>
    </row>
    <row r="1070" spans="1:6" s="9" customFormat="1" ht="46.55" x14ac:dyDescent="0.3">
      <c r="A1070" s="4" t="s">
        <v>354</v>
      </c>
      <c r="B1070" s="5" t="s">
        <v>192</v>
      </c>
      <c r="C1070" s="6"/>
      <c r="D1070" s="7">
        <f t="shared" ref="D1070:F1074" si="267">D1071</f>
        <v>6458.41</v>
      </c>
      <c r="E1070" s="7">
        <f t="shared" si="267"/>
        <v>1198.73</v>
      </c>
      <c r="F1070" s="7">
        <f t="shared" si="267"/>
        <v>1069.07</v>
      </c>
    </row>
    <row r="1071" spans="1:6" ht="31.05" x14ac:dyDescent="0.3">
      <c r="A1071" s="1" t="s">
        <v>392</v>
      </c>
      <c r="B1071" s="2" t="s">
        <v>192</v>
      </c>
      <c r="C1071" s="3">
        <v>200</v>
      </c>
      <c r="D1071" s="8">
        <f t="shared" si="267"/>
        <v>6458.41</v>
      </c>
      <c r="E1071" s="8">
        <f t="shared" si="267"/>
        <v>1198.73</v>
      </c>
      <c r="F1071" s="8">
        <f t="shared" si="267"/>
        <v>1069.07</v>
      </c>
    </row>
    <row r="1072" spans="1:6" ht="31.05" x14ac:dyDescent="0.3">
      <c r="A1072" s="1" t="s">
        <v>393</v>
      </c>
      <c r="B1072" s="2" t="s">
        <v>192</v>
      </c>
      <c r="C1072" s="3">
        <v>240</v>
      </c>
      <c r="D1072" s="8">
        <v>6458.41</v>
      </c>
      <c r="E1072" s="8">
        <v>1198.73</v>
      </c>
      <c r="F1072" s="8">
        <v>1069.07</v>
      </c>
    </row>
    <row r="1073" spans="1:6" s="9" customFormat="1" x14ac:dyDescent="0.3">
      <c r="A1073" s="4" t="s">
        <v>493</v>
      </c>
      <c r="B1073" s="5">
        <v>7700071400</v>
      </c>
      <c r="C1073" s="6"/>
      <c r="D1073" s="7">
        <f t="shared" si="267"/>
        <v>97000</v>
      </c>
      <c r="E1073" s="7">
        <f t="shared" si="267"/>
        <v>0</v>
      </c>
      <c r="F1073" s="7">
        <f t="shared" si="267"/>
        <v>0</v>
      </c>
    </row>
    <row r="1074" spans="1:6" ht="31.05" x14ac:dyDescent="0.3">
      <c r="A1074" s="1" t="s">
        <v>392</v>
      </c>
      <c r="B1074" s="2">
        <v>7700071400</v>
      </c>
      <c r="C1074" s="3">
        <v>200</v>
      </c>
      <c r="D1074" s="8">
        <f t="shared" si="267"/>
        <v>97000</v>
      </c>
      <c r="E1074" s="8">
        <f t="shared" si="267"/>
        <v>0</v>
      </c>
      <c r="F1074" s="8">
        <f t="shared" si="267"/>
        <v>0</v>
      </c>
    </row>
    <row r="1075" spans="1:6" ht="31.05" x14ac:dyDescent="0.3">
      <c r="A1075" s="1" t="s">
        <v>393</v>
      </c>
      <c r="B1075" s="2">
        <v>7700071400</v>
      </c>
      <c r="C1075" s="3">
        <v>240</v>
      </c>
      <c r="D1075" s="8">
        <v>97000</v>
      </c>
      <c r="E1075" s="8">
        <v>0</v>
      </c>
      <c r="F1075" s="8">
        <v>0</v>
      </c>
    </row>
    <row r="1076" spans="1:6" s="9" customFormat="1" ht="31.05" x14ac:dyDescent="0.3">
      <c r="A1076" s="4" t="s">
        <v>286</v>
      </c>
      <c r="B1076" s="5" t="s">
        <v>193</v>
      </c>
      <c r="C1076" s="6"/>
      <c r="D1076" s="7">
        <f t="shared" ref="D1076:F1077" si="268">D1077</f>
        <v>0</v>
      </c>
      <c r="E1076" s="7">
        <f t="shared" si="268"/>
        <v>27826526.420000002</v>
      </c>
      <c r="F1076" s="7">
        <f t="shared" si="268"/>
        <v>28939587.48</v>
      </c>
    </row>
    <row r="1077" spans="1:6" ht="47.65" customHeight="1" x14ac:dyDescent="0.3">
      <c r="A1077" s="1" t="s">
        <v>390</v>
      </c>
      <c r="B1077" s="2" t="s">
        <v>193</v>
      </c>
      <c r="C1077" s="3">
        <v>100</v>
      </c>
      <c r="D1077" s="8">
        <f t="shared" si="268"/>
        <v>0</v>
      </c>
      <c r="E1077" s="8">
        <f t="shared" si="268"/>
        <v>27826526.420000002</v>
      </c>
      <c r="F1077" s="8">
        <f t="shared" si="268"/>
        <v>28939587.48</v>
      </c>
    </row>
    <row r="1078" spans="1:6" ht="18.45" customHeight="1" x14ac:dyDescent="0.3">
      <c r="A1078" s="1" t="s">
        <v>391</v>
      </c>
      <c r="B1078" s="2" t="s">
        <v>193</v>
      </c>
      <c r="C1078" s="3">
        <v>120</v>
      </c>
      <c r="D1078" s="8">
        <v>0</v>
      </c>
      <c r="E1078" s="8">
        <v>27826526.420000002</v>
      </c>
      <c r="F1078" s="8">
        <v>28939587.48</v>
      </c>
    </row>
    <row r="1079" spans="1:6" s="9" customFormat="1" ht="19.95" customHeight="1" x14ac:dyDescent="0.3">
      <c r="A1079" s="4" t="s">
        <v>595</v>
      </c>
      <c r="B1079" s="5">
        <v>7700080910</v>
      </c>
      <c r="C1079" s="6"/>
      <c r="D1079" s="7">
        <f>D1081</f>
        <v>91500</v>
      </c>
      <c r="E1079" s="7">
        <f t="shared" ref="E1079:F1079" si="269">E1081</f>
        <v>0</v>
      </c>
      <c r="F1079" s="7">
        <f t="shared" si="269"/>
        <v>0</v>
      </c>
    </row>
    <row r="1080" spans="1:6" ht="18.45" customHeight="1" x14ac:dyDescent="0.3">
      <c r="A1080" s="1" t="s">
        <v>405</v>
      </c>
      <c r="B1080" s="2">
        <v>7700080910</v>
      </c>
      <c r="C1080" s="3">
        <v>800</v>
      </c>
      <c r="D1080" s="8">
        <f>D1081</f>
        <v>91500</v>
      </c>
      <c r="E1080" s="8">
        <f t="shared" ref="E1080:F1080" si="270">E1081</f>
        <v>0</v>
      </c>
      <c r="F1080" s="8">
        <f t="shared" si="270"/>
        <v>0</v>
      </c>
    </row>
    <row r="1081" spans="1:6" ht="18.45" customHeight="1" x14ac:dyDescent="0.3">
      <c r="A1081" s="29" t="s">
        <v>430</v>
      </c>
      <c r="B1081" s="2">
        <v>7700080910</v>
      </c>
      <c r="C1081" s="3">
        <v>830</v>
      </c>
      <c r="D1081" s="8">
        <v>91500</v>
      </c>
      <c r="E1081" s="8">
        <v>0</v>
      </c>
      <c r="F1081" s="8">
        <v>0</v>
      </c>
    </row>
    <row r="1082" spans="1:6" s="9" customFormat="1" ht="35.450000000000003" customHeight="1" x14ac:dyDescent="0.3">
      <c r="A1082" s="4" t="s">
        <v>461</v>
      </c>
      <c r="B1082" s="5">
        <v>7700080920</v>
      </c>
      <c r="C1082" s="6"/>
      <c r="D1082" s="7">
        <f>D1084</f>
        <v>127521.54</v>
      </c>
      <c r="E1082" s="7">
        <f t="shared" ref="E1082:F1082" si="271">E1084</f>
        <v>0</v>
      </c>
      <c r="F1082" s="7">
        <f t="shared" si="271"/>
        <v>0</v>
      </c>
    </row>
    <row r="1083" spans="1:6" ht="18.45" customHeight="1" x14ac:dyDescent="0.3">
      <c r="A1083" s="1" t="s">
        <v>405</v>
      </c>
      <c r="B1083" s="2">
        <v>7700080920</v>
      </c>
      <c r="C1083" s="3">
        <v>800</v>
      </c>
      <c r="D1083" s="8">
        <f>D1084</f>
        <v>127521.54</v>
      </c>
      <c r="E1083" s="8">
        <f t="shared" ref="E1083:F1083" si="272">E1084</f>
        <v>0</v>
      </c>
      <c r="F1083" s="8">
        <f t="shared" si="272"/>
        <v>0</v>
      </c>
    </row>
    <row r="1084" spans="1:6" ht="18.45" customHeight="1" x14ac:dyDescent="0.3">
      <c r="A1084" s="29" t="s">
        <v>430</v>
      </c>
      <c r="B1084" s="2">
        <v>7700080920</v>
      </c>
      <c r="C1084" s="3">
        <v>830</v>
      </c>
      <c r="D1084" s="8">
        <v>127521.54</v>
      </c>
      <c r="E1084" s="8">
        <v>0</v>
      </c>
      <c r="F1084" s="8">
        <v>0</v>
      </c>
    </row>
    <row r="1085" spans="1:6" s="9" customFormat="1" ht="31.75" customHeight="1" x14ac:dyDescent="0.3">
      <c r="A1085" s="4" t="s">
        <v>463</v>
      </c>
      <c r="B1085" s="5">
        <v>7700080940</v>
      </c>
      <c r="C1085" s="6"/>
      <c r="D1085" s="7">
        <f t="shared" ref="D1085:F1086" si="273">D1086</f>
        <v>870000</v>
      </c>
      <c r="E1085" s="7">
        <f t="shared" si="273"/>
        <v>0</v>
      </c>
      <c r="F1085" s="7">
        <f t="shared" si="273"/>
        <v>0</v>
      </c>
    </row>
    <row r="1086" spans="1:6" x14ac:dyDescent="0.3">
      <c r="A1086" s="1" t="s">
        <v>405</v>
      </c>
      <c r="B1086" s="2">
        <v>7700080940</v>
      </c>
      <c r="C1086" s="3">
        <v>800</v>
      </c>
      <c r="D1086" s="8">
        <f t="shared" si="273"/>
        <v>870000</v>
      </c>
      <c r="E1086" s="8">
        <f t="shared" si="273"/>
        <v>0</v>
      </c>
      <c r="F1086" s="8">
        <f t="shared" si="273"/>
        <v>0</v>
      </c>
    </row>
    <row r="1087" spans="1:6" x14ac:dyDescent="0.3">
      <c r="A1087" s="1" t="s">
        <v>407</v>
      </c>
      <c r="B1087" s="2">
        <v>7700080940</v>
      </c>
      <c r="C1087" s="3">
        <v>850</v>
      </c>
      <c r="D1087" s="8">
        <v>870000</v>
      </c>
      <c r="E1087" s="8">
        <v>0</v>
      </c>
      <c r="F1087" s="8">
        <v>0</v>
      </c>
    </row>
    <row r="1088" spans="1:6" s="9" customFormat="1" ht="17.899999999999999" customHeight="1" x14ac:dyDescent="0.3">
      <c r="A1088" s="4" t="s">
        <v>526</v>
      </c>
      <c r="B1088" s="5">
        <v>7700080980</v>
      </c>
      <c r="C1088" s="6"/>
      <c r="D1088" s="7">
        <f>D1089+D1091</f>
        <v>20979692.309999999</v>
      </c>
      <c r="E1088" s="7">
        <v>0</v>
      </c>
      <c r="F1088" s="7">
        <v>0</v>
      </c>
    </row>
    <row r="1089" spans="1:6" ht="31.05" x14ac:dyDescent="0.3">
      <c r="A1089" s="1" t="s">
        <v>392</v>
      </c>
      <c r="B1089" s="2">
        <v>7700080980</v>
      </c>
      <c r="C1089" s="3">
        <v>200</v>
      </c>
      <c r="D1089" s="8">
        <f>D1090</f>
        <v>1041660</v>
      </c>
      <c r="E1089" s="8">
        <v>0</v>
      </c>
      <c r="F1089" s="8">
        <v>0</v>
      </c>
    </row>
    <row r="1090" spans="1:6" ht="31.05" x14ac:dyDescent="0.3">
      <c r="A1090" s="1" t="s">
        <v>393</v>
      </c>
      <c r="B1090" s="2">
        <v>7700080980</v>
      </c>
      <c r="C1090" s="3">
        <v>240</v>
      </c>
      <c r="D1090" s="8">
        <v>1041660</v>
      </c>
      <c r="E1090" s="8">
        <v>0</v>
      </c>
      <c r="F1090" s="8">
        <v>0</v>
      </c>
    </row>
    <row r="1091" spans="1:6" x14ac:dyDescent="0.3">
      <c r="A1091" s="1" t="s">
        <v>405</v>
      </c>
      <c r="B1091" s="2">
        <v>7700080980</v>
      </c>
      <c r="C1091" s="3">
        <v>800</v>
      </c>
      <c r="D1091" s="8">
        <f>D1092</f>
        <v>19938032.309999999</v>
      </c>
      <c r="E1091" s="8">
        <v>0</v>
      </c>
      <c r="F1091" s="8">
        <v>0</v>
      </c>
    </row>
    <row r="1092" spans="1:6" x14ac:dyDescent="0.3">
      <c r="A1092" s="29" t="s">
        <v>430</v>
      </c>
      <c r="B1092" s="2">
        <v>7700080980</v>
      </c>
      <c r="C1092" s="3">
        <v>830</v>
      </c>
      <c r="D1092" s="8">
        <v>19938032.309999999</v>
      </c>
      <c r="E1092" s="8">
        <v>0</v>
      </c>
      <c r="F1092" s="8">
        <v>0</v>
      </c>
    </row>
    <row r="1093" spans="1:6" s="9" customFormat="1" ht="31.15" customHeight="1" x14ac:dyDescent="0.3">
      <c r="A1093" s="4" t="s">
        <v>524</v>
      </c>
      <c r="B1093" s="5">
        <v>7700080700</v>
      </c>
      <c r="C1093" s="6"/>
      <c r="D1093" s="7">
        <f t="shared" ref="D1093:F1094" si="274">D1094</f>
        <v>389369.87</v>
      </c>
      <c r="E1093" s="7">
        <f t="shared" si="274"/>
        <v>0</v>
      </c>
      <c r="F1093" s="7">
        <f t="shared" si="274"/>
        <v>0</v>
      </c>
    </row>
    <row r="1094" spans="1:6" x14ac:dyDescent="0.3">
      <c r="A1094" s="1" t="s">
        <v>405</v>
      </c>
      <c r="B1094" s="2">
        <v>7700080700</v>
      </c>
      <c r="C1094" s="3">
        <v>800</v>
      </c>
      <c r="D1094" s="8">
        <f t="shared" si="274"/>
        <v>389369.87</v>
      </c>
      <c r="E1094" s="8">
        <f t="shared" si="274"/>
        <v>0</v>
      </c>
      <c r="F1094" s="8">
        <f t="shared" si="274"/>
        <v>0</v>
      </c>
    </row>
    <row r="1095" spans="1:6" x14ac:dyDescent="0.3">
      <c r="A1095" s="1" t="s">
        <v>217</v>
      </c>
      <c r="B1095" s="2">
        <v>7700080700</v>
      </c>
      <c r="C1095" s="3">
        <v>870</v>
      </c>
      <c r="D1095" s="8">
        <v>389369.87</v>
      </c>
      <c r="E1095" s="8">
        <v>0</v>
      </c>
      <c r="F1095" s="8">
        <v>0</v>
      </c>
    </row>
    <row r="1096" spans="1:6" s="9" customFormat="1" ht="46.55" x14ac:dyDescent="0.3">
      <c r="A1096" s="4" t="s">
        <v>355</v>
      </c>
      <c r="B1096" s="5" t="s">
        <v>194</v>
      </c>
      <c r="C1096" s="6"/>
      <c r="D1096" s="7">
        <f t="shared" ref="D1096:F1097" si="275">D1097</f>
        <v>0</v>
      </c>
      <c r="E1096" s="7">
        <f t="shared" si="275"/>
        <v>2000000</v>
      </c>
      <c r="F1096" s="7">
        <f t="shared" si="275"/>
        <v>2000000</v>
      </c>
    </row>
    <row r="1097" spans="1:6" x14ac:dyDescent="0.3">
      <c r="A1097" s="1" t="s">
        <v>405</v>
      </c>
      <c r="B1097" s="2" t="s">
        <v>194</v>
      </c>
      <c r="C1097" s="3">
        <v>800</v>
      </c>
      <c r="D1097" s="8">
        <f t="shared" si="275"/>
        <v>0</v>
      </c>
      <c r="E1097" s="8">
        <f t="shared" si="275"/>
        <v>2000000</v>
      </c>
      <c r="F1097" s="8">
        <f t="shared" si="275"/>
        <v>2000000</v>
      </c>
    </row>
    <row r="1098" spans="1:6" x14ac:dyDescent="0.3">
      <c r="A1098" s="1" t="s">
        <v>217</v>
      </c>
      <c r="B1098" s="2" t="s">
        <v>194</v>
      </c>
      <c r="C1098" s="3">
        <v>870</v>
      </c>
      <c r="D1098" s="8">
        <v>0</v>
      </c>
      <c r="E1098" s="8">
        <v>2000000</v>
      </c>
      <c r="F1098" s="8">
        <v>2000000</v>
      </c>
    </row>
    <row r="1099" spans="1:6" s="9" customFormat="1" ht="31.05" x14ac:dyDescent="0.3">
      <c r="A1099" s="4" t="s">
        <v>311</v>
      </c>
      <c r="B1099" s="5" t="s">
        <v>195</v>
      </c>
      <c r="C1099" s="6"/>
      <c r="D1099" s="7">
        <f t="shared" ref="D1099:F1100" si="276">D1100</f>
        <v>3875000</v>
      </c>
      <c r="E1099" s="7">
        <f t="shared" si="276"/>
        <v>1900000</v>
      </c>
      <c r="F1099" s="7">
        <f t="shared" si="276"/>
        <v>1900000</v>
      </c>
    </row>
    <row r="1100" spans="1:6" x14ac:dyDescent="0.3">
      <c r="A1100" s="1" t="s">
        <v>396</v>
      </c>
      <c r="B1100" s="2" t="s">
        <v>195</v>
      </c>
      <c r="C1100" s="3">
        <v>300</v>
      </c>
      <c r="D1100" s="8">
        <f t="shared" si="276"/>
        <v>3875000</v>
      </c>
      <c r="E1100" s="8">
        <f t="shared" si="276"/>
        <v>1900000</v>
      </c>
      <c r="F1100" s="8">
        <f t="shared" si="276"/>
        <v>1900000</v>
      </c>
    </row>
    <row r="1101" spans="1:6" x14ac:dyDescent="0.3">
      <c r="A1101" s="1" t="s">
        <v>431</v>
      </c>
      <c r="B1101" s="2" t="s">
        <v>195</v>
      </c>
      <c r="C1101" s="3">
        <v>310</v>
      </c>
      <c r="D1101" s="8">
        <v>3875000</v>
      </c>
      <c r="E1101" s="8">
        <v>1900000</v>
      </c>
      <c r="F1101" s="8">
        <v>1900000</v>
      </c>
    </row>
    <row r="1102" spans="1:6" s="9" customFormat="1" ht="31.05" x14ac:dyDescent="0.3">
      <c r="A1102" s="4" t="s">
        <v>288</v>
      </c>
      <c r="B1102" s="5" t="s">
        <v>196</v>
      </c>
      <c r="C1102" s="6"/>
      <c r="D1102" s="7">
        <f t="shared" ref="D1102:F1103" si="277">D1103</f>
        <v>50000</v>
      </c>
      <c r="E1102" s="7">
        <f t="shared" si="277"/>
        <v>50000</v>
      </c>
      <c r="F1102" s="7">
        <f t="shared" si="277"/>
        <v>50000</v>
      </c>
    </row>
    <row r="1103" spans="1:6" x14ac:dyDescent="0.3">
      <c r="A1103" s="1" t="s">
        <v>396</v>
      </c>
      <c r="B1103" s="2" t="s">
        <v>196</v>
      </c>
      <c r="C1103" s="3">
        <v>300</v>
      </c>
      <c r="D1103" s="8">
        <f t="shared" si="277"/>
        <v>50000</v>
      </c>
      <c r="E1103" s="8">
        <f t="shared" si="277"/>
        <v>50000</v>
      </c>
      <c r="F1103" s="8">
        <f t="shared" si="277"/>
        <v>50000</v>
      </c>
    </row>
    <row r="1104" spans="1:6" x14ac:dyDescent="0.3">
      <c r="A1104" s="1" t="s">
        <v>219</v>
      </c>
      <c r="B1104" s="2" t="s">
        <v>196</v>
      </c>
      <c r="C1104" s="3">
        <v>360</v>
      </c>
      <c r="D1104" s="8">
        <v>50000</v>
      </c>
      <c r="E1104" s="8">
        <v>50000</v>
      </c>
      <c r="F1104" s="8">
        <v>50000</v>
      </c>
    </row>
    <row r="1105" spans="1:6" s="9" customFormat="1" ht="31.05" x14ac:dyDescent="0.3">
      <c r="A1105" s="4" t="s">
        <v>295</v>
      </c>
      <c r="B1105" s="5" t="s">
        <v>197</v>
      </c>
      <c r="C1105" s="6"/>
      <c r="D1105" s="7">
        <f t="shared" ref="D1105:F1106" si="278">D1106</f>
        <v>50000</v>
      </c>
      <c r="E1105" s="7">
        <f t="shared" si="278"/>
        <v>50000</v>
      </c>
      <c r="F1105" s="7">
        <f t="shared" si="278"/>
        <v>50000</v>
      </c>
    </row>
    <row r="1106" spans="1:6" x14ac:dyDescent="0.3">
      <c r="A1106" s="1" t="s">
        <v>396</v>
      </c>
      <c r="B1106" s="2" t="s">
        <v>197</v>
      </c>
      <c r="C1106" s="3">
        <v>300</v>
      </c>
      <c r="D1106" s="8">
        <f t="shared" si="278"/>
        <v>50000</v>
      </c>
      <c r="E1106" s="8">
        <f t="shared" si="278"/>
        <v>50000</v>
      </c>
      <c r="F1106" s="8">
        <f t="shared" si="278"/>
        <v>50000</v>
      </c>
    </row>
    <row r="1107" spans="1:6" x14ac:dyDescent="0.3">
      <c r="A1107" s="1" t="s">
        <v>219</v>
      </c>
      <c r="B1107" s="2" t="s">
        <v>197</v>
      </c>
      <c r="C1107" s="3">
        <v>360</v>
      </c>
      <c r="D1107" s="8">
        <v>50000</v>
      </c>
      <c r="E1107" s="8">
        <v>50000</v>
      </c>
      <c r="F1107" s="8">
        <v>50000</v>
      </c>
    </row>
    <row r="1108" spans="1:6" s="9" customFormat="1" ht="62.05" x14ac:dyDescent="0.3">
      <c r="A1108" s="4" t="s">
        <v>456</v>
      </c>
      <c r="B1108" s="5" t="s">
        <v>455</v>
      </c>
      <c r="C1108" s="6"/>
      <c r="D1108" s="7">
        <f t="shared" ref="D1108:F1109" si="279">D1109</f>
        <v>0</v>
      </c>
      <c r="E1108" s="7">
        <f t="shared" si="279"/>
        <v>2375197.0499999998</v>
      </c>
      <c r="F1108" s="7">
        <f t="shared" si="279"/>
        <v>2376011.13</v>
      </c>
    </row>
    <row r="1109" spans="1:6" ht="31.05" x14ac:dyDescent="0.3">
      <c r="A1109" s="1" t="s">
        <v>427</v>
      </c>
      <c r="B1109" s="2" t="s">
        <v>455</v>
      </c>
      <c r="C1109" s="3">
        <v>400</v>
      </c>
      <c r="D1109" s="8">
        <f t="shared" si="279"/>
        <v>0</v>
      </c>
      <c r="E1109" s="8">
        <f t="shared" si="279"/>
        <v>2375197.0499999998</v>
      </c>
      <c r="F1109" s="8">
        <f t="shared" si="279"/>
        <v>2376011.13</v>
      </c>
    </row>
    <row r="1110" spans="1:6" x14ac:dyDescent="0.3">
      <c r="A1110" s="1" t="s">
        <v>428</v>
      </c>
      <c r="B1110" s="2" t="s">
        <v>455</v>
      </c>
      <c r="C1110" s="3">
        <v>410</v>
      </c>
      <c r="D1110" s="8">
        <v>0</v>
      </c>
      <c r="E1110" s="8">
        <v>2375197.0499999998</v>
      </c>
      <c r="F1110" s="8">
        <v>2376011.13</v>
      </c>
    </row>
    <row r="1111" spans="1:6" s="9" customFormat="1" ht="49.85" customHeight="1" x14ac:dyDescent="0.3">
      <c r="A1111" s="4" t="s">
        <v>438</v>
      </c>
      <c r="B1111" s="5">
        <v>7700078770</v>
      </c>
      <c r="C1111" s="6"/>
      <c r="D1111" s="7">
        <f t="shared" ref="D1111:D1112" si="280">D1112</f>
        <v>2256437.2000000002</v>
      </c>
      <c r="E1111" s="7">
        <f t="shared" ref="E1111:E1112" si="281">E1112</f>
        <v>437466.56</v>
      </c>
      <c r="F1111" s="7">
        <f t="shared" ref="F1111:F1112" si="282">F1112</f>
        <v>436652.48</v>
      </c>
    </row>
    <row r="1112" spans="1:6" ht="31.05" x14ac:dyDescent="0.3">
      <c r="A1112" s="1" t="s">
        <v>427</v>
      </c>
      <c r="B1112" s="2">
        <v>7700078770</v>
      </c>
      <c r="C1112" s="3">
        <v>400</v>
      </c>
      <c r="D1112" s="8">
        <f t="shared" si="280"/>
        <v>2256437.2000000002</v>
      </c>
      <c r="E1112" s="8">
        <f t="shared" si="281"/>
        <v>437466.56</v>
      </c>
      <c r="F1112" s="8">
        <f t="shared" si="282"/>
        <v>436652.48</v>
      </c>
    </row>
    <row r="1113" spans="1:6" x14ac:dyDescent="0.3">
      <c r="A1113" s="1" t="s">
        <v>428</v>
      </c>
      <c r="B1113" s="2">
        <v>7700078770</v>
      </c>
      <c r="C1113" s="3">
        <v>410</v>
      </c>
      <c r="D1113" s="8">
        <v>2256437.2000000002</v>
      </c>
      <c r="E1113" s="8">
        <v>437466.56</v>
      </c>
      <c r="F1113" s="8">
        <v>436652.48</v>
      </c>
    </row>
    <row r="1114" spans="1:6" ht="7.2" customHeight="1" x14ac:dyDescent="0.3">
      <c r="A1114" s="1"/>
      <c r="B1114" s="2"/>
      <c r="C1114" s="3"/>
      <c r="D1114" s="8"/>
      <c r="E1114" s="8"/>
      <c r="F1114" s="8"/>
    </row>
    <row r="1115" spans="1:6" s="9" customFormat="1" ht="19.399999999999999" customHeight="1" x14ac:dyDescent="0.3">
      <c r="A1115" s="4" t="s">
        <v>417</v>
      </c>
      <c r="B1115" s="25"/>
      <c r="C1115" s="25"/>
      <c r="D1115" s="25"/>
      <c r="E1115" s="26">
        <v>16174480</v>
      </c>
      <c r="F1115" s="26">
        <v>34127470</v>
      </c>
    </row>
    <row r="1116" spans="1:6" ht="7.2" customHeight="1" x14ac:dyDescent="0.3">
      <c r="A1116" s="1"/>
      <c r="B1116" s="2"/>
      <c r="C1116" s="3"/>
      <c r="D1116" s="8"/>
      <c r="E1116" s="8"/>
      <c r="F1116" s="8"/>
    </row>
    <row r="1117" spans="1:6" ht="19.399999999999999" customHeight="1" x14ac:dyDescent="0.3">
      <c r="A1117" s="38" t="s">
        <v>418</v>
      </c>
      <c r="B1117" s="39"/>
      <c r="C1117" s="39"/>
      <c r="D1117" s="7">
        <f>D1115+D878+D7</f>
        <v>1406713208.8299999</v>
      </c>
      <c r="E1117" s="7">
        <f>E1115+E878+E7</f>
        <v>1302256389.6700001</v>
      </c>
      <c r="F1117" s="7">
        <f>F1115+F878+F7</f>
        <v>1328374728.7029998</v>
      </c>
    </row>
    <row r="1120" spans="1:6" x14ac:dyDescent="0.3">
      <c r="D1120" s="33"/>
    </row>
  </sheetData>
  <mergeCells count="7">
    <mergeCell ref="A1117:C1117"/>
    <mergeCell ref="E1:F1"/>
    <mergeCell ref="A2:F2"/>
    <mergeCell ref="A4:A5"/>
    <mergeCell ref="B4:B5"/>
    <mergeCell ref="C4:C5"/>
    <mergeCell ref="D4:F4"/>
  </mergeCells>
  <pageMargins left="0.39370078740157483" right="0.39370078740157483" top="0.31496062992125984" bottom="0.43" header="0.51181102362204722" footer="0.15748031496062992"/>
  <pageSetup paperSize="9" scale="90" fitToWidth="0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Меньшакова Елена Николаевна</cp:lastModifiedBy>
  <cp:lastPrinted>2023-09-11T06:57:29Z</cp:lastPrinted>
  <dcterms:created xsi:type="dcterms:W3CDTF">2022-11-10T18:37:59Z</dcterms:created>
  <dcterms:modified xsi:type="dcterms:W3CDTF">2023-09-11T06:57:31Z</dcterms:modified>
</cp:coreProperties>
</file>