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955" windowHeight="6960" activeTab="0"/>
  </bookViews>
  <sheets>
    <sheet name="1100" sheetId="1" r:id="rId1"/>
  </sheets>
  <definedNames>
    <definedName name="_xlnm.Print_Titles" localSheetId="0">'1100'!$B:$B</definedName>
    <definedName name="_xlnm.Print_Area" localSheetId="0">'1100'!$A$1:$BA$27</definedName>
  </definedNames>
  <calcPr fullCalcOnLoad="1"/>
</workbook>
</file>

<file path=xl/sharedStrings.xml><?xml version="1.0" encoding="utf-8"?>
<sst xmlns="http://schemas.openxmlformats.org/spreadsheetml/2006/main" count="120" uniqueCount="73">
  <si>
    <t>Итого</t>
  </si>
  <si>
    <t>Наименование муниципального образования</t>
  </si>
  <si>
    <t>МО "Белогорское"</t>
  </si>
  <si>
    <t>МО "Двинское"</t>
  </si>
  <si>
    <t>МО "Емецкое"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</si>
  <si>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</si>
  <si>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</si>
  <si>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</si>
  <si>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</si>
  <si>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</si>
  <si>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МО "Ломоносовское"</t>
  </si>
  <si>
    <t>МО "Луковецкое"</t>
  </si>
  <si>
    <t>МО "Матигорское"</t>
  </si>
  <si>
    <t>МО "Ракульское"</t>
  </si>
  <si>
    <t>МО "Светлозерское"</t>
  </si>
  <si>
    <t>МО "Селецкое"</t>
  </si>
  <si>
    <t>МО "Усть-Пинежское"</t>
  </si>
  <si>
    <t>МО "Ухтостровское"</t>
  </si>
  <si>
    <t>МО "Хаврогорское"</t>
  </si>
  <si>
    <t>МО "Холмогорское"</t>
  </si>
  <si>
    <t>Не распределенные средства</t>
  </si>
  <si>
    <t>Дотация на выравнивание бюджетной обеспеченности поселений</t>
  </si>
  <si>
    <t>Субсидия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  (содержание дорог муниципального района)</t>
  </si>
  <si>
    <t>Федеральный, областной бюджет</t>
  </si>
  <si>
    <t>Субсидия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 (содержание дорог поселений)</t>
  </si>
  <si>
    <t>Субсидии на капитальный ремонт и ремонт автомобильных дорог общего пользования населенных пунктов</t>
  </si>
  <si>
    <t>Резервные фонды исполнительных органов государственной власти субъекта Российской Федерации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</si>
  <si>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</si>
  <si>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реализацию программы энерогосбережения и повышения энергетической эффективности на период до 2020 года</t>
  </si>
  <si>
    <t>Субсидии на реализацию мероприятий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</si>
  <si>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Субсидии на реализацию долгосрочной целевой программыАрхангельской области "Молодежь Поморья (2012-2014 годы)"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</si>
  <si>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"Противодействие коррупции в Архангельской области на 2012-2014 годы"</t>
  </si>
  <si>
    <t>Субсидии бюджетам муниципальных образований Архангельской области на 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</si>
  <si>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Субсидии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</si>
  <si>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 xml:space="preserve">Субсидия на компенсацию расходов на уплату налога на имущество организаций и транспортного налога </t>
  </si>
  <si>
    <t xml:space="preserve">Субсидии на частичное возмещение расходов по предоставлению мер социальной поддержки отдельных категорий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</si>
  <si>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 xml:space="preserve"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</si>
  <si>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Cубвенции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</si>
  <si>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государственных полномочий в сфере административных правонарушений</t>
  </si>
  <si>
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</si>
  <si>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Субвенции бюджетам муниципальных районов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 </t>
  </si>
  <si>
    <t xml:space="preserve">Субсидии на реализацию долгосрочной целевой программы Архангельской области "Градостроительное развитие Архангельской области на 2009-2012 годы" </t>
  </si>
  <si>
    <t>Субсидии бюджетам поселений на обеспечение мероприятий по переселению граждан из аварийного жилищного фонда за счет средств обласного бюджета</t>
  </si>
  <si>
    <t xml:space="preserve">Субсидии бюджетам поселений на обеспечение мероприятий по капитальному ремонту многоквартирных домов за счет средств,поступивших от государственной корпорации - Фонда содействия реформированию жилищно-коммунального хозяйства </t>
  </si>
  <si>
    <t>субсидии бюджетам поселений на обеспечение мероприятий по капитальному ремонту многоквартирных домов  и переселению граждан из аварийного жилищного фонда за счет средств областного бюджета</t>
  </si>
  <si>
    <t>Межбюджетные  трансферты,   передаваемые  бюджетам   муниципальных   районов    на государственную поддержку  муниципальных учреждений  культуры,   находящихся   натерриториях сельских поселений</t>
  </si>
  <si>
    <t>План</t>
  </si>
  <si>
    <t>Исполнение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</si>
  <si>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</si>
  <si>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</si>
  <si>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</si>
  <si>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</si>
  <si>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</si>
  <si>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</si>
  <si>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</si>
  <si>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</si>
  <si>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</si>
  <si>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</si>
  <si>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</si>
  <si>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</si>
  <si>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</si>
  <si>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</si>
  <si>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</si>
  <si>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</si>
  <si>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</si>
  <si>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</si>
  <si>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</si>
  <si>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</si>
  <si>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</si>
  <si>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</si>
  <si>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Распределение межбюджетных трансфертов областного и федерального бюджетов бюджетам    поселений за 2013 год  </t>
  </si>
  <si>
    <t>(руб. коп)</t>
  </si>
  <si>
    <t>Приложение № 8                                                                                                                                                                                                                                      к  решению Собрания депутатов муниципального образования  "Холмогорский муниципальный район"  от ___________  2014 года №   "Об утверждении отчета об исполнении бюджета муниципального образования "Холмогорский муниципальный район" за 2013 год"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</si>
</sst>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#,##0.0"/>
  </numFmts>
  <fonts count="15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49" fontId="7" fillId="0" borderId="3" xfId="0" applyNumberFormat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1"/>
    </xf>
    <xf numFmtId="49" fontId="7" fillId="0" borderId="4" xfId="0" applyNumberFormat="1" applyFont="1" applyFill="1" applyBorder="1" applyAlignment="1">
      <alignment horizontal="left" vertical="center" wrapText="1" indent="1"/>
    </xf>
    <xf numFmtId="0" fontId="11" fillId="0" borderId="5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4" fontId="8" fillId="0" borderId="17" xfId="0" applyNumberFormat="1" applyFont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81" fontId="14" fillId="0" borderId="0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181" fontId="7" fillId="0" borderId="20" xfId="0" applyNumberFormat="1" applyFont="1" applyFill="1" applyBorder="1" applyAlignment="1">
      <alignment horizontal="center" vertical="center" textRotation="90" wrapText="1"/>
    </xf>
    <xf numFmtId="181" fontId="7" fillId="0" borderId="24" xfId="0" applyNumberFormat="1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49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21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4"/>
  <sheetViews>
    <sheetView tabSelected="1" view="pageBreakPreview" zoomScaleSheetLayoutView="100" workbookViewId="0" topLeftCell="D1">
      <selection activeCell="G4" sqref="G4:H5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12.00390625" style="14" customWidth="1"/>
    <col min="4" max="4" width="12.125" style="14" customWidth="1"/>
    <col min="5" max="5" width="9.875" style="14" customWidth="1"/>
    <col min="6" max="6" width="11.625" style="14" customWidth="1"/>
    <col min="7" max="8" width="11.375" style="14" customWidth="1"/>
    <col min="9" max="9" width="11.625" style="14" customWidth="1"/>
    <col min="10" max="10" width="11.125" style="14" customWidth="1"/>
    <col min="11" max="11" width="11.25390625" style="14" customWidth="1"/>
    <col min="12" max="12" width="11.125" style="14" customWidth="1"/>
    <col min="13" max="13" width="10.625" style="14" customWidth="1"/>
    <col min="14" max="14" width="10.875" style="14" customWidth="1"/>
    <col min="15" max="15" width="10.75390625" style="14" customWidth="1"/>
    <col min="16" max="16" width="12.875" style="14" customWidth="1"/>
    <col min="17" max="18" width="12.25390625" style="14" customWidth="1"/>
    <col min="19" max="20" width="11.625" style="14" customWidth="1"/>
    <col min="21" max="22" width="12.25390625" style="14" customWidth="1"/>
    <col min="23" max="24" width="11.125" style="14" customWidth="1"/>
    <col min="25" max="25" width="11.375" style="14" customWidth="1"/>
    <col min="26" max="26" width="12.875" style="14" hidden="1" customWidth="1"/>
    <col min="27" max="27" width="11.375" style="14" hidden="1" customWidth="1"/>
    <col min="28" max="28" width="13.125" style="14" hidden="1" customWidth="1"/>
    <col min="29" max="29" width="13.125" style="14" customWidth="1"/>
    <col min="30" max="31" width="12.00390625" style="14" customWidth="1"/>
    <col min="32" max="32" width="10.75390625" style="25" customWidth="1"/>
    <col min="33" max="33" width="11.125" style="25" customWidth="1"/>
    <col min="34" max="34" width="11.25390625" style="25" customWidth="1"/>
    <col min="35" max="35" width="10.625" style="25" customWidth="1"/>
    <col min="36" max="37" width="12.125" style="25" customWidth="1"/>
    <col min="38" max="39" width="10.75390625" style="25" customWidth="1"/>
    <col min="40" max="41" width="11.00390625" style="25" customWidth="1"/>
    <col min="42" max="45" width="11.25390625" style="25" customWidth="1"/>
    <col min="46" max="47" width="13.25390625" style="25" customWidth="1"/>
    <col min="48" max="49" width="12.00390625" style="25" customWidth="1"/>
    <col min="50" max="51" width="10.75390625" style="25" customWidth="1"/>
    <col min="52" max="54" width="10.875" style="25" customWidth="1"/>
    <col min="55" max="55" width="15.125" style="0" customWidth="1"/>
    <col min="56" max="56" width="15.00390625" style="0" customWidth="1"/>
  </cols>
  <sheetData>
    <row r="1" spans="2:54" ht="81.75" customHeight="1">
      <c r="B1" s="5"/>
      <c r="C1" s="26"/>
      <c r="D1" s="26"/>
      <c r="E1" s="26"/>
      <c r="F1" s="26"/>
      <c r="G1" s="26"/>
      <c r="H1" s="26"/>
      <c r="I1" s="26"/>
      <c r="J1" s="26"/>
      <c r="K1" s="26"/>
      <c r="L1" s="93" t="s">
        <v>72</v>
      </c>
      <c r="M1" s="94"/>
      <c r="N1" s="94"/>
      <c r="O1" s="94"/>
      <c r="P1" s="94"/>
      <c r="Q1" s="94"/>
      <c r="R1" s="94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26"/>
      <c r="AI1" s="26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2:61" ht="39.75" customHeight="1">
      <c r="B2" s="57"/>
      <c r="C2" s="95" t="s">
        <v>70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5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 t="s">
        <v>71</v>
      </c>
      <c r="BA2" s="15"/>
      <c r="BB2" s="15"/>
      <c r="BC2" s="12"/>
      <c r="BD2" s="12"/>
      <c r="BE2" s="12"/>
      <c r="BF2" s="12"/>
      <c r="BG2" s="12"/>
      <c r="BH2" s="12"/>
      <c r="BI2" s="12"/>
    </row>
    <row r="3" spans="1:54" ht="19.5" customHeight="1">
      <c r="A3" s="1"/>
      <c r="B3" s="69" t="s">
        <v>1</v>
      </c>
      <c r="C3" s="71" t="s">
        <v>23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66"/>
      <c r="AG3" s="4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s="14" customFormat="1" ht="130.5" customHeight="1">
      <c r="A4" s="41"/>
      <c r="B4" s="69"/>
      <c r="C4" s="74" t="s">
        <v>35</v>
      </c>
      <c r="D4" s="75"/>
      <c r="E4" s="78" t="s">
        <v>21</v>
      </c>
      <c r="F4" s="79"/>
      <c r="G4" s="82" t="s">
        <v>37</v>
      </c>
      <c r="H4" s="83"/>
      <c r="I4" s="67" t="s">
        <v>39</v>
      </c>
      <c r="J4" s="68"/>
      <c r="K4" s="67" t="s">
        <v>40</v>
      </c>
      <c r="L4" s="68"/>
      <c r="M4" s="67" t="s">
        <v>34</v>
      </c>
      <c r="N4" s="68"/>
      <c r="O4" s="74" t="s">
        <v>22</v>
      </c>
      <c r="P4" s="83"/>
      <c r="Q4" s="74" t="s">
        <v>24</v>
      </c>
      <c r="R4" s="87"/>
      <c r="S4" s="74" t="s">
        <v>36</v>
      </c>
      <c r="T4" s="83"/>
      <c r="U4" s="74" t="s">
        <v>25</v>
      </c>
      <c r="V4" s="83"/>
      <c r="W4" s="74" t="s">
        <v>33</v>
      </c>
      <c r="X4" s="83"/>
      <c r="Y4" s="74" t="s">
        <v>27</v>
      </c>
      <c r="Z4" s="75"/>
      <c r="AA4" s="75"/>
      <c r="AB4" s="75"/>
      <c r="AC4" s="83"/>
      <c r="AD4" s="91" t="s">
        <v>32</v>
      </c>
      <c r="AE4" s="83"/>
      <c r="AF4" s="89" t="s">
        <v>38</v>
      </c>
      <c r="AG4" s="83"/>
      <c r="AH4" s="89" t="s">
        <v>26</v>
      </c>
      <c r="AI4" s="83"/>
      <c r="AJ4" s="89" t="s">
        <v>31</v>
      </c>
      <c r="AK4" s="101"/>
      <c r="AL4" s="89" t="s">
        <v>29</v>
      </c>
      <c r="AM4" s="83"/>
      <c r="AN4" s="89" t="s">
        <v>28</v>
      </c>
      <c r="AO4" s="83"/>
      <c r="AP4" s="74" t="s">
        <v>42</v>
      </c>
      <c r="AQ4" s="83"/>
      <c r="AR4" s="98" t="s">
        <v>44</v>
      </c>
      <c r="AS4" s="83"/>
      <c r="AT4" s="98" t="s">
        <v>43</v>
      </c>
      <c r="AU4" s="83"/>
      <c r="AV4" s="74" t="s">
        <v>45</v>
      </c>
      <c r="AW4" s="83"/>
      <c r="AX4" s="89" t="s">
        <v>30</v>
      </c>
      <c r="AY4" s="83"/>
      <c r="AZ4" s="89" t="s">
        <v>41</v>
      </c>
      <c r="BA4" s="83"/>
      <c r="BB4" s="45"/>
    </row>
    <row r="5" spans="1:54" s="14" customFormat="1" ht="130.5" customHeight="1">
      <c r="A5" s="41"/>
      <c r="B5" s="70"/>
      <c r="C5" s="76"/>
      <c r="D5" s="77"/>
      <c r="E5" s="80"/>
      <c r="F5" s="81"/>
      <c r="G5" s="84"/>
      <c r="H5" s="85"/>
      <c r="I5" s="72"/>
      <c r="J5" s="73"/>
      <c r="K5" s="72"/>
      <c r="L5" s="73"/>
      <c r="M5" s="72"/>
      <c r="N5" s="73"/>
      <c r="O5" s="86"/>
      <c r="P5" s="85"/>
      <c r="Q5" s="86"/>
      <c r="R5" s="88"/>
      <c r="S5" s="86"/>
      <c r="T5" s="85"/>
      <c r="U5" s="86"/>
      <c r="V5" s="85"/>
      <c r="W5" s="86"/>
      <c r="X5" s="85"/>
      <c r="Y5" s="86"/>
      <c r="Z5" s="77"/>
      <c r="AA5" s="77"/>
      <c r="AB5" s="77"/>
      <c r="AC5" s="85"/>
      <c r="AD5" s="92"/>
      <c r="AE5" s="85"/>
      <c r="AF5" s="90"/>
      <c r="AG5" s="85"/>
      <c r="AH5" s="90"/>
      <c r="AI5" s="85"/>
      <c r="AJ5" s="102"/>
      <c r="AK5" s="103"/>
      <c r="AL5" s="86"/>
      <c r="AM5" s="85"/>
      <c r="AN5" s="90"/>
      <c r="AO5" s="85"/>
      <c r="AP5" s="97"/>
      <c r="AQ5" s="85"/>
      <c r="AR5" s="97"/>
      <c r="AS5" s="85"/>
      <c r="AT5" s="97"/>
      <c r="AU5" s="85"/>
      <c r="AV5" s="99"/>
      <c r="AW5" s="100"/>
      <c r="AX5" s="90"/>
      <c r="AY5" s="85"/>
      <c r="AZ5" s="90"/>
      <c r="BA5" s="85"/>
      <c r="BB5" s="45"/>
    </row>
    <row r="6" spans="1:54" s="51" customFormat="1" ht="15.75" customHeight="1">
      <c r="A6" s="49"/>
      <c r="B6" s="53"/>
      <c r="C6" s="54" t="s">
        <v>46</v>
      </c>
      <c r="D6" s="55" t="s">
        <v>47</v>
      </c>
      <c r="E6" s="54" t="s">
        <v>46</v>
      </c>
      <c r="F6" s="55" t="s">
        <v>47</v>
      </c>
      <c r="G6" s="54" t="s">
        <v>46</v>
      </c>
      <c r="H6" s="55" t="s">
        <v>47</v>
      </c>
      <c r="I6" s="54" t="s">
        <v>46</v>
      </c>
      <c r="J6" s="55" t="s">
        <v>47</v>
      </c>
      <c r="K6" s="54" t="s">
        <v>46</v>
      </c>
      <c r="L6" s="55" t="s">
        <v>47</v>
      </c>
      <c r="M6" s="54" t="s">
        <v>46</v>
      </c>
      <c r="N6" s="55" t="s">
        <v>47</v>
      </c>
      <c r="O6" s="54" t="s">
        <v>46</v>
      </c>
      <c r="P6" s="55" t="s">
        <v>47</v>
      </c>
      <c r="Q6" s="54" t="s">
        <v>46</v>
      </c>
      <c r="R6" s="55" t="s">
        <v>47</v>
      </c>
      <c r="S6" s="54" t="s">
        <v>46</v>
      </c>
      <c r="T6" s="55" t="s">
        <v>47</v>
      </c>
      <c r="U6" s="54" t="s">
        <v>46</v>
      </c>
      <c r="V6" s="55" t="s">
        <v>47</v>
      </c>
      <c r="W6" s="54" t="s">
        <v>46</v>
      </c>
      <c r="X6" s="55" t="s">
        <v>47</v>
      </c>
      <c r="Y6" s="54" t="s">
        <v>46</v>
      </c>
      <c r="Z6" s="55" t="s">
        <v>47</v>
      </c>
      <c r="AA6" s="56"/>
      <c r="AB6" s="56"/>
      <c r="AC6" s="55" t="s">
        <v>47</v>
      </c>
      <c r="AD6" s="54" t="s">
        <v>46</v>
      </c>
      <c r="AE6" s="55" t="s">
        <v>47</v>
      </c>
      <c r="AF6" s="54" t="s">
        <v>46</v>
      </c>
      <c r="AG6" s="55" t="s">
        <v>47</v>
      </c>
      <c r="AH6" s="54" t="s">
        <v>46</v>
      </c>
      <c r="AI6" s="55" t="s">
        <v>47</v>
      </c>
      <c r="AJ6" s="54" t="s">
        <v>46</v>
      </c>
      <c r="AK6" s="55" t="s">
        <v>47</v>
      </c>
      <c r="AL6" s="54" t="s">
        <v>46</v>
      </c>
      <c r="AM6" s="55" t="s">
        <v>47</v>
      </c>
      <c r="AN6" s="54" t="s">
        <v>46</v>
      </c>
      <c r="AO6" s="55" t="s">
        <v>47</v>
      </c>
      <c r="AP6" s="54" t="s">
        <v>46</v>
      </c>
      <c r="AQ6" s="55" t="s">
        <v>47</v>
      </c>
      <c r="AR6" s="54" t="s">
        <v>46</v>
      </c>
      <c r="AS6" s="55" t="s">
        <v>47</v>
      </c>
      <c r="AT6" s="54" t="s">
        <v>46</v>
      </c>
      <c r="AU6" s="55" t="s">
        <v>47</v>
      </c>
      <c r="AV6" s="54" t="s">
        <v>46</v>
      </c>
      <c r="AW6" s="55" t="s">
        <v>47</v>
      </c>
      <c r="AX6" s="54" t="s">
        <v>46</v>
      </c>
      <c r="AY6" s="55" t="s">
        <v>47</v>
      </c>
      <c r="AZ6" s="54" t="s">
        <v>46</v>
      </c>
      <c r="BA6" s="55" t="s">
        <v>47</v>
      </c>
      <c r="BB6" s="50"/>
    </row>
    <row r="7" spans="2:54" s="3" customFormat="1" ht="12.75" customHeight="1">
      <c r="B7" s="6">
        <v>1</v>
      </c>
      <c r="C7" s="16">
        <v>2</v>
      </c>
      <c r="D7" s="16">
        <v>3</v>
      </c>
      <c r="E7" s="16">
        <v>4</v>
      </c>
      <c r="F7" s="16">
        <v>5</v>
      </c>
      <c r="G7" s="52">
        <v>6</v>
      </c>
      <c r="H7" s="52">
        <v>7</v>
      </c>
      <c r="I7" s="52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6">
        <v>19</v>
      </c>
      <c r="U7" s="16">
        <v>20</v>
      </c>
      <c r="V7" s="16">
        <v>21</v>
      </c>
      <c r="W7" s="16">
        <v>22</v>
      </c>
      <c r="X7" s="16">
        <v>23</v>
      </c>
      <c r="Y7" s="16">
        <v>24</v>
      </c>
      <c r="Z7" s="16">
        <v>14</v>
      </c>
      <c r="AA7" s="16">
        <v>15</v>
      </c>
      <c r="AB7" s="16">
        <v>16</v>
      </c>
      <c r="AC7" s="16">
        <v>25</v>
      </c>
      <c r="AD7" s="16">
        <v>25</v>
      </c>
      <c r="AE7" s="16">
        <v>26</v>
      </c>
      <c r="AF7" s="17" t="s">
        <v>48</v>
      </c>
      <c r="AG7" s="17" t="s">
        <v>49</v>
      </c>
      <c r="AH7" s="17" t="s">
        <v>50</v>
      </c>
      <c r="AI7" s="17" t="s">
        <v>51</v>
      </c>
      <c r="AJ7" s="17" t="s">
        <v>52</v>
      </c>
      <c r="AK7" s="17" t="s">
        <v>53</v>
      </c>
      <c r="AL7" s="17" t="s">
        <v>54</v>
      </c>
      <c r="AM7" s="17" t="s">
        <v>55</v>
      </c>
      <c r="AN7" s="17" t="s">
        <v>56</v>
      </c>
      <c r="AO7" s="17" t="s">
        <v>57</v>
      </c>
      <c r="AP7" s="17" t="s">
        <v>58</v>
      </c>
      <c r="AQ7" s="17" t="s">
        <v>59</v>
      </c>
      <c r="AR7" s="17" t="s">
        <v>60</v>
      </c>
      <c r="AS7" s="17" t="s">
        <v>61</v>
      </c>
      <c r="AT7" s="17" t="s">
        <v>62</v>
      </c>
      <c r="AU7" s="17" t="s">
        <v>63</v>
      </c>
      <c r="AV7" s="17" t="s">
        <v>64</v>
      </c>
      <c r="AW7" s="17" t="s">
        <v>65</v>
      </c>
      <c r="AX7" s="17" t="s">
        <v>66</v>
      </c>
      <c r="AY7" s="17" t="s">
        <v>67</v>
      </c>
      <c r="AZ7" s="17" t="s">
        <v>68</v>
      </c>
      <c r="BA7" s="17" t="s">
        <v>69</v>
      </c>
      <c r="BB7" s="46"/>
    </row>
    <row r="8" spans="1:54" ht="14.25" customHeight="1">
      <c r="A8" s="2"/>
      <c r="B8" s="7" t="s">
        <v>2</v>
      </c>
      <c r="C8" s="27">
        <f>1919-960</f>
        <v>959</v>
      </c>
      <c r="D8" s="27">
        <f>1919-960</f>
        <v>959</v>
      </c>
      <c r="E8" s="27">
        <v>148200</v>
      </c>
      <c r="F8" s="27">
        <v>148200</v>
      </c>
      <c r="G8" s="28">
        <v>59600</v>
      </c>
      <c r="H8" s="28">
        <v>59600</v>
      </c>
      <c r="I8" s="27"/>
      <c r="J8" s="27"/>
      <c r="K8" s="29"/>
      <c r="L8" s="29"/>
      <c r="M8" s="18">
        <v>4079</v>
      </c>
      <c r="N8" s="18">
        <v>4079</v>
      </c>
      <c r="O8" s="58"/>
      <c r="P8" s="58"/>
      <c r="Q8" s="58">
        <v>76285</v>
      </c>
      <c r="R8" s="58">
        <v>76285</v>
      </c>
      <c r="S8" s="29"/>
      <c r="T8" s="29"/>
      <c r="U8" s="29"/>
      <c r="V8" s="29"/>
      <c r="W8" s="29"/>
      <c r="X8" s="29"/>
      <c r="Y8" s="18"/>
      <c r="Z8" s="18"/>
      <c r="AA8" s="18"/>
      <c r="AB8" s="18"/>
      <c r="AC8" s="18"/>
      <c r="AD8" s="18"/>
      <c r="AE8" s="18"/>
      <c r="AF8" s="19">
        <v>62500</v>
      </c>
      <c r="AG8" s="19">
        <v>62500</v>
      </c>
      <c r="AH8" s="19"/>
      <c r="AI8" s="19"/>
      <c r="AJ8" s="19"/>
      <c r="AK8" s="19"/>
      <c r="AL8" s="30"/>
      <c r="AM8" s="30"/>
      <c r="AN8" s="19"/>
      <c r="AO8" s="62"/>
      <c r="AP8" s="30"/>
      <c r="AQ8" s="30"/>
      <c r="AR8" s="30"/>
      <c r="AS8" s="30"/>
      <c r="AT8" s="30"/>
      <c r="AU8" s="30"/>
      <c r="AV8" s="30"/>
      <c r="AW8" s="30"/>
      <c r="AX8" s="19"/>
      <c r="AY8" s="19"/>
      <c r="AZ8" s="19"/>
      <c r="BA8" s="19"/>
      <c r="BB8" s="47"/>
    </row>
    <row r="9" spans="1:54" ht="13.5" customHeight="1">
      <c r="A9" s="2"/>
      <c r="B9" s="8" t="s">
        <v>3</v>
      </c>
      <c r="C9" s="31">
        <v>2879</v>
      </c>
      <c r="D9" s="31">
        <v>2879</v>
      </c>
      <c r="E9" s="31">
        <v>840000</v>
      </c>
      <c r="F9" s="31">
        <v>840000</v>
      </c>
      <c r="G9" s="32">
        <v>59600</v>
      </c>
      <c r="H9" s="32">
        <v>59600</v>
      </c>
      <c r="I9" s="31"/>
      <c r="J9" s="31"/>
      <c r="K9" s="33"/>
      <c r="L9" s="33"/>
      <c r="M9" s="20">
        <v>23273</v>
      </c>
      <c r="N9" s="20">
        <v>23273</v>
      </c>
      <c r="O9" s="59"/>
      <c r="P9" s="59"/>
      <c r="Q9" s="59">
        <v>50825</v>
      </c>
      <c r="R9" s="59">
        <v>50825</v>
      </c>
      <c r="S9" s="33">
        <v>250000</v>
      </c>
      <c r="T9" s="33">
        <v>248571.42</v>
      </c>
      <c r="U9" s="33">
        <v>1000000</v>
      </c>
      <c r="V9" s="33">
        <v>1000000</v>
      </c>
      <c r="W9" s="33"/>
      <c r="X9" s="33"/>
      <c r="Y9" s="20"/>
      <c r="Z9" s="20"/>
      <c r="AA9" s="20"/>
      <c r="AB9" s="20"/>
      <c r="AC9" s="20"/>
      <c r="AD9" s="20">
        <f>386600+84200-61850</f>
        <v>408950</v>
      </c>
      <c r="AE9" s="20">
        <f>386600+84200-61850</f>
        <v>408950</v>
      </c>
      <c r="AF9" s="21">
        <v>62500</v>
      </c>
      <c r="AG9" s="21">
        <v>62500</v>
      </c>
      <c r="AH9" s="21"/>
      <c r="AI9" s="21"/>
      <c r="AJ9" s="21"/>
      <c r="AK9" s="21"/>
      <c r="AL9" s="34">
        <v>66567.74</v>
      </c>
      <c r="AM9" s="34">
        <v>66567.73</v>
      </c>
      <c r="AN9" s="21">
        <v>250000</v>
      </c>
      <c r="AO9" s="63">
        <v>250000</v>
      </c>
      <c r="AP9" s="34"/>
      <c r="AQ9" s="34"/>
      <c r="AR9" s="34"/>
      <c r="AS9" s="34"/>
      <c r="AT9" s="34"/>
      <c r="AU9" s="34"/>
      <c r="AV9" s="34"/>
      <c r="AW9" s="34"/>
      <c r="AX9" s="21"/>
      <c r="AY9" s="21"/>
      <c r="AZ9" s="21"/>
      <c r="BA9" s="21"/>
      <c r="BB9" s="47"/>
    </row>
    <row r="10" spans="1:54" ht="12" customHeight="1">
      <c r="A10" s="1"/>
      <c r="B10" s="9" t="s">
        <v>4</v>
      </c>
      <c r="C10" s="31">
        <v>39342</v>
      </c>
      <c r="D10" s="31">
        <v>39342</v>
      </c>
      <c r="E10" s="31">
        <v>311900</v>
      </c>
      <c r="F10" s="31">
        <v>311900</v>
      </c>
      <c r="G10" s="31">
        <v>240600</v>
      </c>
      <c r="H10" s="31">
        <v>240600</v>
      </c>
      <c r="I10" s="31"/>
      <c r="J10" s="31"/>
      <c r="K10" s="33"/>
      <c r="L10" s="33"/>
      <c r="M10" s="20">
        <v>116890</v>
      </c>
      <c r="N10" s="20">
        <v>116890</v>
      </c>
      <c r="O10" s="59">
        <f>369170-24071</f>
        <v>345099</v>
      </c>
      <c r="P10" s="59">
        <f>369170-24071-0.39</f>
        <v>345098.61</v>
      </c>
      <c r="Q10" s="59">
        <v>209475</v>
      </c>
      <c r="R10" s="59">
        <v>209475</v>
      </c>
      <c r="S10" s="33">
        <v>1430000</v>
      </c>
      <c r="T10" s="33">
        <v>0</v>
      </c>
      <c r="U10" s="33">
        <v>1535600</v>
      </c>
      <c r="V10" s="33">
        <v>1535600</v>
      </c>
      <c r="W10" s="33">
        <v>150000</v>
      </c>
      <c r="X10" s="33">
        <v>150000</v>
      </c>
      <c r="Y10" s="20">
        <v>21612331.24</v>
      </c>
      <c r="Z10" s="20"/>
      <c r="AA10" s="20"/>
      <c r="AB10" s="20"/>
      <c r="AC10" s="20">
        <v>6483699.37</v>
      </c>
      <c r="AD10" s="20">
        <f>1655800+585700+244290</f>
        <v>2485790</v>
      </c>
      <c r="AE10" s="20">
        <f>1655800+585700+244290</f>
        <v>2485790</v>
      </c>
      <c r="AF10" s="21">
        <v>62500</v>
      </c>
      <c r="AG10" s="21">
        <v>62500</v>
      </c>
      <c r="AH10" s="21"/>
      <c r="AI10" s="21"/>
      <c r="AJ10" s="21"/>
      <c r="AK10" s="21"/>
      <c r="AL10" s="34"/>
      <c r="AM10" s="34"/>
      <c r="AN10" s="21"/>
      <c r="AO10" s="63"/>
      <c r="AP10" s="34">
        <v>3036768.76</v>
      </c>
      <c r="AQ10" s="34">
        <v>3036768.76</v>
      </c>
      <c r="AR10" s="34"/>
      <c r="AS10" s="34"/>
      <c r="AT10" s="34"/>
      <c r="AU10" s="34"/>
      <c r="AV10" s="34"/>
      <c r="AW10" s="34"/>
      <c r="AX10" s="21"/>
      <c r="AY10" s="21"/>
      <c r="AZ10" s="21">
        <v>200480</v>
      </c>
      <c r="BA10" s="21">
        <v>0</v>
      </c>
      <c r="BB10" s="47"/>
    </row>
    <row r="11" spans="1:54" ht="17.25" customHeight="1">
      <c r="A11" s="1"/>
      <c r="B11" s="9" t="s">
        <v>5</v>
      </c>
      <c r="C11" s="31">
        <f>1919-959</f>
        <v>960</v>
      </c>
      <c r="D11" s="31">
        <f>1919-959</f>
        <v>960</v>
      </c>
      <c r="E11" s="31">
        <v>864600</v>
      </c>
      <c r="F11" s="31">
        <v>864600</v>
      </c>
      <c r="G11" s="31">
        <v>59600</v>
      </c>
      <c r="H11" s="31">
        <v>59600</v>
      </c>
      <c r="I11" s="31"/>
      <c r="J11" s="31"/>
      <c r="K11" s="33"/>
      <c r="L11" s="33"/>
      <c r="M11" s="20">
        <v>20347.5</v>
      </c>
      <c r="N11" s="20">
        <v>20347.5</v>
      </c>
      <c r="O11" s="59"/>
      <c r="P11" s="59"/>
      <c r="Q11" s="59">
        <f>209475+48812</f>
        <v>258287</v>
      </c>
      <c r="R11" s="59">
        <f>209475+48812</f>
        <v>258287</v>
      </c>
      <c r="S11" s="33"/>
      <c r="T11" s="33"/>
      <c r="U11" s="33">
        <v>500000</v>
      </c>
      <c r="V11" s="33">
        <v>500000</v>
      </c>
      <c r="W11" s="33">
        <v>60000</v>
      </c>
      <c r="X11" s="33">
        <v>60000</v>
      </c>
      <c r="Y11" s="20"/>
      <c r="Z11" s="20"/>
      <c r="AA11" s="20"/>
      <c r="AB11" s="20"/>
      <c r="AC11" s="20"/>
      <c r="AD11" s="20"/>
      <c r="AE11" s="20"/>
      <c r="AF11" s="21">
        <v>62500</v>
      </c>
      <c r="AG11" s="21">
        <v>62500</v>
      </c>
      <c r="AH11" s="21"/>
      <c r="AI11" s="21"/>
      <c r="AJ11" s="21"/>
      <c r="AK11" s="21"/>
      <c r="AL11" s="34"/>
      <c r="AM11" s="34"/>
      <c r="AN11" s="21"/>
      <c r="AO11" s="63"/>
      <c r="AP11" s="34"/>
      <c r="AQ11" s="34"/>
      <c r="AR11" s="34"/>
      <c r="AS11" s="34"/>
      <c r="AT11" s="34"/>
      <c r="AU11" s="34"/>
      <c r="AV11" s="34"/>
      <c r="AW11" s="34"/>
      <c r="AX11" s="21"/>
      <c r="AY11" s="21"/>
      <c r="AZ11" s="21"/>
      <c r="BA11" s="21"/>
      <c r="BB11" s="47"/>
    </row>
    <row r="12" spans="1:54" ht="12" customHeight="1">
      <c r="A12" s="1"/>
      <c r="B12" s="9" t="s">
        <v>6</v>
      </c>
      <c r="C12" s="31">
        <f>1919+1000</f>
        <v>2919</v>
      </c>
      <c r="D12" s="31">
        <f>1919+1000</f>
        <v>2919</v>
      </c>
      <c r="E12" s="31">
        <v>0</v>
      </c>
      <c r="F12" s="31">
        <v>0</v>
      </c>
      <c r="G12" s="31">
        <v>59600</v>
      </c>
      <c r="H12" s="31">
        <v>59600</v>
      </c>
      <c r="I12" s="31"/>
      <c r="J12" s="31"/>
      <c r="K12" s="33"/>
      <c r="L12" s="33"/>
      <c r="M12" s="20">
        <v>14625</v>
      </c>
      <c r="N12" s="20">
        <v>14625</v>
      </c>
      <c r="O12" s="59"/>
      <c r="P12" s="59"/>
      <c r="Q12" s="59">
        <v>135280</v>
      </c>
      <c r="R12" s="59">
        <f>135280-36.8</f>
        <v>135243.2</v>
      </c>
      <c r="S12" s="33"/>
      <c r="T12" s="33"/>
      <c r="U12" s="33">
        <v>640000</v>
      </c>
      <c r="V12" s="33">
        <v>640000</v>
      </c>
      <c r="W12" s="33">
        <v>79500</v>
      </c>
      <c r="X12" s="33">
        <v>79500</v>
      </c>
      <c r="Y12" s="20"/>
      <c r="Z12" s="20"/>
      <c r="AA12" s="20"/>
      <c r="AB12" s="20"/>
      <c r="AC12" s="20"/>
      <c r="AD12" s="20">
        <f>389600+146400</f>
        <v>536000</v>
      </c>
      <c r="AE12" s="20">
        <f>389600+146400</f>
        <v>536000</v>
      </c>
      <c r="AF12" s="21">
        <v>62500</v>
      </c>
      <c r="AG12" s="21">
        <v>62500</v>
      </c>
      <c r="AH12" s="21"/>
      <c r="AI12" s="21"/>
      <c r="AJ12" s="21">
        <v>51250</v>
      </c>
      <c r="AK12" s="21">
        <v>51250</v>
      </c>
      <c r="AL12" s="34"/>
      <c r="AM12" s="34"/>
      <c r="AN12" s="21"/>
      <c r="AO12" s="63"/>
      <c r="AP12" s="34"/>
      <c r="AQ12" s="34"/>
      <c r="AR12" s="34"/>
      <c r="AS12" s="34"/>
      <c r="AT12" s="34"/>
      <c r="AU12" s="34"/>
      <c r="AV12" s="34">
        <v>100000</v>
      </c>
      <c r="AW12" s="34">
        <v>100000</v>
      </c>
      <c r="AX12" s="21"/>
      <c r="AY12" s="21"/>
      <c r="AZ12" s="21"/>
      <c r="BA12" s="21"/>
      <c r="BB12" s="47"/>
    </row>
    <row r="13" spans="1:54" ht="15" customHeight="1">
      <c r="A13" s="1"/>
      <c r="B13" s="9" t="s">
        <v>7</v>
      </c>
      <c r="C13" s="31">
        <v>2879</v>
      </c>
      <c r="D13" s="31">
        <v>2879</v>
      </c>
      <c r="E13" s="31">
        <v>110300</v>
      </c>
      <c r="F13" s="31">
        <v>110300</v>
      </c>
      <c r="G13" s="31">
        <v>59600</v>
      </c>
      <c r="H13" s="31">
        <v>59600</v>
      </c>
      <c r="I13" s="31"/>
      <c r="J13" s="31"/>
      <c r="K13" s="33"/>
      <c r="L13" s="33"/>
      <c r="M13" s="20">
        <v>6240</v>
      </c>
      <c r="N13" s="20">
        <v>6240</v>
      </c>
      <c r="O13" s="59"/>
      <c r="P13" s="59"/>
      <c r="Q13" s="59">
        <v>72200</v>
      </c>
      <c r="R13" s="59">
        <v>72200</v>
      </c>
      <c r="S13" s="33"/>
      <c r="T13" s="33"/>
      <c r="U13" s="33">
        <v>500000</v>
      </c>
      <c r="V13" s="33">
        <v>500000</v>
      </c>
      <c r="W13" s="33">
        <v>75000</v>
      </c>
      <c r="X13" s="33">
        <v>75000</v>
      </c>
      <c r="Y13" s="20"/>
      <c r="Z13" s="20"/>
      <c r="AA13" s="20"/>
      <c r="AB13" s="20"/>
      <c r="AC13" s="20"/>
      <c r="AD13" s="20">
        <f>292200+109800</f>
        <v>402000</v>
      </c>
      <c r="AE13" s="20">
        <f>292200+109800</f>
        <v>402000</v>
      </c>
      <c r="AF13" s="21">
        <v>62500</v>
      </c>
      <c r="AG13" s="21">
        <v>62500</v>
      </c>
      <c r="AH13" s="21"/>
      <c r="AI13" s="21"/>
      <c r="AJ13" s="21"/>
      <c r="AK13" s="21"/>
      <c r="AL13" s="34"/>
      <c r="AM13" s="34"/>
      <c r="AN13" s="21"/>
      <c r="AO13" s="63"/>
      <c r="AP13" s="34"/>
      <c r="AQ13" s="34"/>
      <c r="AR13" s="34"/>
      <c r="AS13" s="34"/>
      <c r="AT13" s="34"/>
      <c r="AU13" s="34"/>
      <c r="AV13" s="34"/>
      <c r="AW13" s="34"/>
      <c r="AX13" s="21"/>
      <c r="AY13" s="21"/>
      <c r="AZ13" s="21"/>
      <c r="BA13" s="21"/>
      <c r="BB13" s="47"/>
    </row>
    <row r="14" spans="1:54" ht="18" customHeight="1">
      <c r="A14" s="1"/>
      <c r="B14" s="9" t="s">
        <v>8</v>
      </c>
      <c r="C14" s="31">
        <f>2879+1000</f>
        <v>3879</v>
      </c>
      <c r="D14" s="31">
        <f>2879+1000</f>
        <v>3879</v>
      </c>
      <c r="E14" s="31">
        <v>377200</v>
      </c>
      <c r="F14" s="31">
        <v>377200</v>
      </c>
      <c r="G14" s="31">
        <v>59600</v>
      </c>
      <c r="H14" s="31">
        <v>59600</v>
      </c>
      <c r="I14" s="31">
        <v>700000</v>
      </c>
      <c r="J14" s="31">
        <v>700000</v>
      </c>
      <c r="K14" s="33"/>
      <c r="L14" s="33"/>
      <c r="M14" s="20">
        <v>22094</v>
      </c>
      <c r="N14" s="20">
        <v>22094</v>
      </c>
      <c r="O14" s="59">
        <f>173850-33068</f>
        <v>140782</v>
      </c>
      <c r="P14" s="59">
        <f>173850-33068-2.82</f>
        <v>140779.18</v>
      </c>
      <c r="Q14" s="59">
        <v>99655</v>
      </c>
      <c r="R14" s="59">
        <v>99655</v>
      </c>
      <c r="S14" s="33"/>
      <c r="T14" s="33"/>
      <c r="U14" s="33">
        <v>1000000</v>
      </c>
      <c r="V14" s="33">
        <v>1000000</v>
      </c>
      <c r="W14" s="33">
        <v>69000</v>
      </c>
      <c r="X14" s="33">
        <v>69000</v>
      </c>
      <c r="Y14" s="20"/>
      <c r="Z14" s="20"/>
      <c r="AA14" s="20"/>
      <c r="AB14" s="20"/>
      <c r="AC14" s="20"/>
      <c r="AD14" s="20">
        <f>876600+366000</f>
        <v>1242600</v>
      </c>
      <c r="AE14" s="20">
        <f>876600+366000</f>
        <v>1242600</v>
      </c>
      <c r="AF14" s="21">
        <v>62500</v>
      </c>
      <c r="AG14" s="21">
        <v>62500</v>
      </c>
      <c r="AH14" s="21"/>
      <c r="AI14" s="21"/>
      <c r="AJ14" s="21"/>
      <c r="AK14" s="21"/>
      <c r="AL14" s="34"/>
      <c r="AM14" s="34"/>
      <c r="AN14" s="21"/>
      <c r="AO14" s="63"/>
      <c r="AP14" s="34"/>
      <c r="AQ14" s="34"/>
      <c r="AR14" s="34"/>
      <c r="AS14" s="34"/>
      <c r="AT14" s="34"/>
      <c r="AU14" s="34"/>
      <c r="AV14" s="34"/>
      <c r="AW14" s="34"/>
      <c r="AX14" s="21"/>
      <c r="AY14" s="21"/>
      <c r="AZ14" s="21">
        <v>144480</v>
      </c>
      <c r="BA14" s="21">
        <v>144480</v>
      </c>
      <c r="BB14" s="47"/>
    </row>
    <row r="15" spans="1:54" ht="17.25" customHeight="1">
      <c r="A15" s="1"/>
      <c r="B15" s="9" t="s">
        <v>9</v>
      </c>
      <c r="C15" s="31">
        <v>0</v>
      </c>
      <c r="D15" s="31">
        <v>0</v>
      </c>
      <c r="E15" s="31">
        <v>133700</v>
      </c>
      <c r="F15" s="31">
        <v>133700</v>
      </c>
      <c r="G15" s="31">
        <v>59600</v>
      </c>
      <c r="H15" s="31">
        <v>59600</v>
      </c>
      <c r="I15" s="31"/>
      <c r="J15" s="31"/>
      <c r="K15" s="33"/>
      <c r="L15" s="33"/>
      <c r="M15" s="20">
        <v>1851</v>
      </c>
      <c r="N15" s="20">
        <v>1851</v>
      </c>
      <c r="O15" s="59"/>
      <c r="P15" s="59"/>
      <c r="Q15" s="59">
        <v>68115</v>
      </c>
      <c r="R15" s="59">
        <v>68115</v>
      </c>
      <c r="S15" s="33"/>
      <c r="T15" s="33"/>
      <c r="U15" s="33"/>
      <c r="V15" s="33"/>
      <c r="W15" s="33">
        <v>30000</v>
      </c>
      <c r="X15" s="33">
        <v>30000</v>
      </c>
      <c r="Y15" s="20"/>
      <c r="Z15" s="20"/>
      <c r="AA15" s="20"/>
      <c r="AB15" s="20"/>
      <c r="AC15" s="20"/>
      <c r="AD15" s="20"/>
      <c r="AE15" s="20"/>
      <c r="AF15" s="21">
        <v>62500</v>
      </c>
      <c r="AG15" s="21">
        <v>62500</v>
      </c>
      <c r="AH15" s="21"/>
      <c r="AI15" s="21"/>
      <c r="AJ15" s="21"/>
      <c r="AK15" s="21"/>
      <c r="AL15" s="34"/>
      <c r="AM15" s="34"/>
      <c r="AN15" s="21"/>
      <c r="AO15" s="63"/>
      <c r="AP15" s="34"/>
      <c r="AQ15" s="34"/>
      <c r="AR15" s="34"/>
      <c r="AS15" s="34"/>
      <c r="AT15" s="34"/>
      <c r="AU15" s="34"/>
      <c r="AV15" s="34"/>
      <c r="AW15" s="34"/>
      <c r="AX15" s="21"/>
      <c r="AY15" s="21"/>
      <c r="AZ15" s="21"/>
      <c r="BA15" s="21"/>
      <c r="BB15" s="47"/>
    </row>
    <row r="16" spans="1:54" ht="16.5" customHeight="1">
      <c r="A16" s="1"/>
      <c r="B16" s="9" t="s">
        <v>10</v>
      </c>
      <c r="C16" s="31">
        <f>960-480</f>
        <v>480</v>
      </c>
      <c r="D16" s="31">
        <f>960-480</f>
        <v>480</v>
      </c>
      <c r="E16" s="31">
        <v>299300</v>
      </c>
      <c r="F16" s="31">
        <v>299300</v>
      </c>
      <c r="G16" s="31">
        <v>59600</v>
      </c>
      <c r="H16" s="31">
        <v>59600</v>
      </c>
      <c r="I16" s="31">
        <v>561400</v>
      </c>
      <c r="J16" s="31">
        <f>561400-250000</f>
        <v>311400</v>
      </c>
      <c r="K16" s="33">
        <v>1188600</v>
      </c>
      <c r="L16" s="33">
        <v>1188600</v>
      </c>
      <c r="M16" s="20">
        <v>1596</v>
      </c>
      <c r="N16" s="20">
        <v>1596</v>
      </c>
      <c r="O16" s="59">
        <v>30495</v>
      </c>
      <c r="P16" s="59">
        <v>30495</v>
      </c>
      <c r="Q16" s="59">
        <v>6080</v>
      </c>
      <c r="R16" s="59">
        <v>6080</v>
      </c>
      <c r="S16" s="33"/>
      <c r="T16" s="33"/>
      <c r="U16" s="33"/>
      <c r="V16" s="33"/>
      <c r="W16" s="33">
        <v>120000</v>
      </c>
      <c r="X16" s="33">
        <v>120000</v>
      </c>
      <c r="Y16" s="20"/>
      <c r="Z16" s="20"/>
      <c r="AA16" s="20"/>
      <c r="AB16" s="20"/>
      <c r="AC16" s="20"/>
      <c r="AD16" s="20"/>
      <c r="AE16" s="20"/>
      <c r="AF16" s="21">
        <v>62500</v>
      </c>
      <c r="AG16" s="21">
        <v>62500</v>
      </c>
      <c r="AH16" s="21"/>
      <c r="AI16" s="21"/>
      <c r="AJ16" s="21"/>
      <c r="AK16" s="21"/>
      <c r="AL16" s="34"/>
      <c r="AM16" s="34"/>
      <c r="AN16" s="21"/>
      <c r="AO16" s="63"/>
      <c r="AP16" s="34"/>
      <c r="AQ16" s="34"/>
      <c r="AR16" s="34"/>
      <c r="AS16" s="34"/>
      <c r="AT16" s="34"/>
      <c r="AU16" s="34"/>
      <c r="AV16" s="34"/>
      <c r="AW16" s="34"/>
      <c r="AX16" s="21"/>
      <c r="AY16" s="21"/>
      <c r="AZ16" s="21">
        <v>212800</v>
      </c>
      <c r="BA16" s="21">
        <v>212800</v>
      </c>
      <c r="BB16" s="47"/>
    </row>
    <row r="17" spans="1:54" ht="14.25" customHeight="1">
      <c r="A17" s="1"/>
      <c r="B17" s="9" t="s">
        <v>11</v>
      </c>
      <c r="C17" s="31">
        <v>7676</v>
      </c>
      <c r="D17" s="31">
        <v>7676</v>
      </c>
      <c r="E17" s="31">
        <v>1235200</v>
      </c>
      <c r="F17" s="31">
        <v>1235200</v>
      </c>
      <c r="G17" s="31">
        <v>240600</v>
      </c>
      <c r="H17" s="31">
        <v>240600</v>
      </c>
      <c r="I17" s="31"/>
      <c r="J17" s="31"/>
      <c r="K17" s="33"/>
      <c r="L17" s="33"/>
      <c r="M17" s="20">
        <v>53885.5</v>
      </c>
      <c r="N17" s="20">
        <v>53885.5</v>
      </c>
      <c r="O17" s="59">
        <v>126730</v>
      </c>
      <c r="P17" s="59">
        <v>126730</v>
      </c>
      <c r="Q17" s="59">
        <v>215555</v>
      </c>
      <c r="R17" s="59">
        <v>215555</v>
      </c>
      <c r="S17" s="33">
        <v>500000</v>
      </c>
      <c r="T17" s="33">
        <v>475000</v>
      </c>
      <c r="U17" s="33">
        <v>1000000</v>
      </c>
      <c r="V17" s="33">
        <v>1000000</v>
      </c>
      <c r="W17" s="33">
        <v>195000</v>
      </c>
      <c r="X17" s="33">
        <v>195000</v>
      </c>
      <c r="Y17" s="20"/>
      <c r="Z17" s="20"/>
      <c r="AA17" s="20"/>
      <c r="AB17" s="20"/>
      <c r="AC17" s="20"/>
      <c r="AD17" s="20">
        <f>681800+219600</f>
        <v>901400</v>
      </c>
      <c r="AE17" s="20">
        <f>681800+219600</f>
        <v>901400</v>
      </c>
      <c r="AF17" s="21">
        <v>62500</v>
      </c>
      <c r="AG17" s="21">
        <v>62500</v>
      </c>
      <c r="AH17" s="21"/>
      <c r="AI17" s="21"/>
      <c r="AJ17" s="21"/>
      <c r="AK17" s="21"/>
      <c r="AL17" s="34"/>
      <c r="AM17" s="34"/>
      <c r="AN17" s="21"/>
      <c r="AO17" s="63"/>
      <c r="AP17" s="34"/>
      <c r="AQ17" s="34"/>
      <c r="AR17" s="34"/>
      <c r="AS17" s="34"/>
      <c r="AT17" s="34"/>
      <c r="AU17" s="34"/>
      <c r="AV17" s="34"/>
      <c r="AW17" s="34"/>
      <c r="AX17" s="21"/>
      <c r="AY17" s="21"/>
      <c r="AZ17" s="21"/>
      <c r="BA17" s="21"/>
      <c r="BB17" s="47"/>
    </row>
    <row r="18" spans="1:54" ht="15" customHeight="1">
      <c r="A18" s="1"/>
      <c r="B18" s="9" t="s">
        <v>12</v>
      </c>
      <c r="C18" s="31">
        <v>7676</v>
      </c>
      <c r="D18" s="31">
        <v>7676</v>
      </c>
      <c r="E18" s="31">
        <v>0</v>
      </c>
      <c r="F18" s="31">
        <v>0</v>
      </c>
      <c r="G18" s="31">
        <v>240600</v>
      </c>
      <c r="H18" s="31">
        <v>240600</v>
      </c>
      <c r="I18" s="31"/>
      <c r="J18" s="31"/>
      <c r="K18" s="33"/>
      <c r="L18" s="33"/>
      <c r="M18" s="20">
        <v>58010</v>
      </c>
      <c r="N18" s="20">
        <v>58010</v>
      </c>
      <c r="O18" s="59"/>
      <c r="P18" s="59"/>
      <c r="Q18" s="59">
        <v>223630</v>
      </c>
      <c r="R18" s="59">
        <v>223630</v>
      </c>
      <c r="S18" s="33">
        <v>1000000</v>
      </c>
      <c r="T18" s="33">
        <v>1000000</v>
      </c>
      <c r="U18" s="33">
        <v>1050000</v>
      </c>
      <c r="V18" s="33">
        <v>1050000</v>
      </c>
      <c r="W18" s="33"/>
      <c r="X18" s="33"/>
      <c r="Y18" s="20">
        <v>25256426.03</v>
      </c>
      <c r="Z18" s="20"/>
      <c r="AA18" s="20"/>
      <c r="AB18" s="20"/>
      <c r="AC18" s="20">
        <f>9115642.8+4842234.97</f>
        <v>13957877.77</v>
      </c>
      <c r="AD18" s="20">
        <v>1388400</v>
      </c>
      <c r="AE18" s="20">
        <v>1388400</v>
      </c>
      <c r="AF18" s="21">
        <v>62500</v>
      </c>
      <c r="AG18" s="21">
        <v>62500</v>
      </c>
      <c r="AH18" s="21">
        <v>1125066</v>
      </c>
      <c r="AI18" s="21">
        <v>1125066</v>
      </c>
      <c r="AJ18" s="21"/>
      <c r="AK18" s="21"/>
      <c r="AL18" s="34"/>
      <c r="AM18" s="34"/>
      <c r="AN18" s="21">
        <f>606000-110469</f>
        <v>495531</v>
      </c>
      <c r="AO18" s="63">
        <v>495531</v>
      </c>
      <c r="AP18" s="34">
        <v>2267956.77</v>
      </c>
      <c r="AQ18" s="34">
        <v>2267956.77</v>
      </c>
      <c r="AR18" s="34"/>
      <c r="AS18" s="34"/>
      <c r="AT18" s="34"/>
      <c r="AU18" s="34"/>
      <c r="AV18" s="34">
        <v>100000</v>
      </c>
      <c r="AW18" s="34">
        <v>100000</v>
      </c>
      <c r="AX18" s="21"/>
      <c r="AY18" s="21"/>
      <c r="AZ18" s="21">
        <v>168000</v>
      </c>
      <c r="BA18" s="21">
        <v>168000</v>
      </c>
      <c r="BB18" s="47"/>
    </row>
    <row r="19" spans="1:54" ht="14.25" customHeight="1">
      <c r="A19" s="1"/>
      <c r="B19" s="9" t="s">
        <v>13</v>
      </c>
      <c r="C19" s="31">
        <v>3838</v>
      </c>
      <c r="D19" s="31">
        <v>3838</v>
      </c>
      <c r="E19" s="31">
        <v>0</v>
      </c>
      <c r="F19" s="31">
        <v>0</v>
      </c>
      <c r="G19" s="31">
        <v>59600</v>
      </c>
      <c r="H19" s="31">
        <v>59600</v>
      </c>
      <c r="I19" s="31">
        <v>2595800</v>
      </c>
      <c r="J19" s="31">
        <v>2595800</v>
      </c>
      <c r="K19" s="33"/>
      <c r="L19" s="33"/>
      <c r="M19" s="20">
        <v>2536</v>
      </c>
      <c r="N19" s="20">
        <v>2536</v>
      </c>
      <c r="O19" s="59"/>
      <c r="P19" s="59"/>
      <c r="Q19" s="59">
        <f>243770+40427</f>
        <v>284197</v>
      </c>
      <c r="R19" s="59">
        <f>243770+40427</f>
        <v>284197</v>
      </c>
      <c r="S19" s="33"/>
      <c r="T19" s="33"/>
      <c r="U19" s="33"/>
      <c r="V19" s="33"/>
      <c r="W19" s="33"/>
      <c r="X19" s="33"/>
      <c r="Y19" s="20"/>
      <c r="Z19" s="20"/>
      <c r="AA19" s="20"/>
      <c r="AB19" s="20"/>
      <c r="AC19" s="20"/>
      <c r="AD19" s="20">
        <f>584960+157400-93600-226224.2</f>
        <v>422535.8</v>
      </c>
      <c r="AE19" s="20">
        <f>584960+157400-93600-226224.2</f>
        <v>422535.8</v>
      </c>
      <c r="AF19" s="21">
        <v>62500</v>
      </c>
      <c r="AG19" s="21">
        <v>62500</v>
      </c>
      <c r="AH19" s="21"/>
      <c r="AI19" s="21"/>
      <c r="AJ19" s="21"/>
      <c r="AK19" s="21"/>
      <c r="AL19" s="34"/>
      <c r="AM19" s="34"/>
      <c r="AN19" s="21"/>
      <c r="AO19" s="63"/>
      <c r="AP19" s="34"/>
      <c r="AQ19" s="34"/>
      <c r="AR19" s="34"/>
      <c r="AS19" s="34"/>
      <c r="AT19" s="34"/>
      <c r="AU19" s="34"/>
      <c r="AV19" s="34"/>
      <c r="AW19" s="34"/>
      <c r="AX19" s="21"/>
      <c r="AY19" s="21"/>
      <c r="AZ19" s="21"/>
      <c r="BA19" s="21"/>
      <c r="BB19" s="47"/>
    </row>
    <row r="20" spans="1:54" ht="13.5" customHeight="1">
      <c r="A20" s="1"/>
      <c r="B20" s="8" t="s">
        <v>14</v>
      </c>
      <c r="C20" s="31">
        <f>2879-1439</f>
        <v>1440</v>
      </c>
      <c r="D20" s="31">
        <f>2879-1439</f>
        <v>1440</v>
      </c>
      <c r="E20" s="31">
        <v>0</v>
      </c>
      <c r="F20" s="31">
        <v>0</v>
      </c>
      <c r="G20" s="31">
        <v>59600</v>
      </c>
      <c r="H20" s="31">
        <v>59600</v>
      </c>
      <c r="I20" s="31"/>
      <c r="J20" s="31"/>
      <c r="K20" s="33"/>
      <c r="L20" s="33"/>
      <c r="M20" s="20">
        <v>111912</v>
      </c>
      <c r="N20" s="20">
        <v>111912</v>
      </c>
      <c r="O20" s="59"/>
      <c r="P20" s="59"/>
      <c r="Q20" s="59">
        <v>82365</v>
      </c>
      <c r="R20" s="59">
        <v>82365</v>
      </c>
      <c r="S20" s="33"/>
      <c r="T20" s="33"/>
      <c r="U20" s="33"/>
      <c r="V20" s="33"/>
      <c r="W20" s="33">
        <v>60000</v>
      </c>
      <c r="X20" s="33">
        <v>60000</v>
      </c>
      <c r="Y20" s="20"/>
      <c r="Z20" s="20"/>
      <c r="AA20" s="20"/>
      <c r="AB20" s="20"/>
      <c r="AC20" s="20"/>
      <c r="AD20" s="20"/>
      <c r="AE20" s="20"/>
      <c r="AF20" s="21">
        <v>62500</v>
      </c>
      <c r="AG20" s="21">
        <v>62500</v>
      </c>
      <c r="AH20" s="21"/>
      <c r="AI20" s="21"/>
      <c r="AJ20" s="21"/>
      <c r="AK20" s="21"/>
      <c r="AL20" s="34"/>
      <c r="AM20" s="34"/>
      <c r="AN20" s="21">
        <v>708000</v>
      </c>
      <c r="AO20" s="63">
        <v>616355</v>
      </c>
      <c r="AP20" s="34"/>
      <c r="AQ20" s="34"/>
      <c r="AR20" s="34">
        <v>1492426.69</v>
      </c>
      <c r="AS20" s="34">
        <v>1492426.69</v>
      </c>
      <c r="AT20" s="34">
        <v>2165618.18</v>
      </c>
      <c r="AU20" s="34">
        <v>2165618.18</v>
      </c>
      <c r="AV20" s="34"/>
      <c r="AW20" s="34"/>
      <c r="AX20" s="21"/>
      <c r="AY20" s="21"/>
      <c r="AZ20" s="21"/>
      <c r="BA20" s="21"/>
      <c r="BB20" s="47"/>
    </row>
    <row r="21" spans="1:54" ht="14.25" customHeight="1">
      <c r="A21" s="1"/>
      <c r="B21" s="9" t="s">
        <v>15</v>
      </c>
      <c r="C21" s="31">
        <f>3838-1919</f>
        <v>1919</v>
      </c>
      <c r="D21" s="31">
        <f>3838-1919</f>
        <v>1919</v>
      </c>
      <c r="E21" s="31">
        <v>495100</v>
      </c>
      <c r="F21" s="31">
        <v>495100</v>
      </c>
      <c r="G21" s="31">
        <v>59600</v>
      </c>
      <c r="H21" s="31">
        <v>59600</v>
      </c>
      <c r="I21" s="31"/>
      <c r="J21" s="31"/>
      <c r="K21" s="33"/>
      <c r="L21" s="33"/>
      <c r="M21" s="20">
        <v>26249.75</v>
      </c>
      <c r="N21" s="20">
        <v>26249.75</v>
      </c>
      <c r="O21" s="59">
        <v>289845</v>
      </c>
      <c r="P21" s="59">
        <f>289845-2562.85</f>
        <v>287282.15</v>
      </c>
      <c r="Q21" s="59">
        <f>126065+365740</f>
        <v>491805</v>
      </c>
      <c r="R21" s="59">
        <f>126065+365740</f>
        <v>491805</v>
      </c>
      <c r="S21" s="33"/>
      <c r="T21" s="33"/>
      <c r="U21" s="33">
        <v>500000</v>
      </c>
      <c r="V21" s="33">
        <v>499999</v>
      </c>
      <c r="W21" s="33"/>
      <c r="X21" s="33"/>
      <c r="Y21" s="20"/>
      <c r="Z21" s="20"/>
      <c r="AA21" s="20"/>
      <c r="AB21" s="20"/>
      <c r="AC21" s="20"/>
      <c r="AD21" s="20"/>
      <c r="AE21" s="20"/>
      <c r="AF21" s="21">
        <v>62500</v>
      </c>
      <c r="AG21" s="21">
        <v>62500</v>
      </c>
      <c r="AH21" s="21">
        <v>50000</v>
      </c>
      <c r="AI21" s="21">
        <v>50000</v>
      </c>
      <c r="AJ21" s="21"/>
      <c r="AK21" s="21"/>
      <c r="AL21" s="34"/>
      <c r="AM21" s="34"/>
      <c r="AN21" s="21"/>
      <c r="AO21" s="63"/>
      <c r="AP21" s="34"/>
      <c r="AQ21" s="34"/>
      <c r="AR21" s="34"/>
      <c r="AS21" s="34"/>
      <c r="AT21" s="34"/>
      <c r="AU21" s="34"/>
      <c r="AV21" s="34"/>
      <c r="AW21" s="34"/>
      <c r="AX21" s="21"/>
      <c r="AY21" s="21"/>
      <c r="AZ21" s="21"/>
      <c r="BA21" s="21"/>
      <c r="BB21" s="47"/>
    </row>
    <row r="22" spans="1:54" ht="27" customHeight="1">
      <c r="A22" s="1"/>
      <c r="B22" s="9" t="s">
        <v>16</v>
      </c>
      <c r="C22" s="31">
        <v>2879</v>
      </c>
      <c r="D22" s="31">
        <v>2879</v>
      </c>
      <c r="E22" s="31">
        <v>831200</v>
      </c>
      <c r="F22" s="31">
        <v>831200</v>
      </c>
      <c r="G22" s="31">
        <v>59600</v>
      </c>
      <c r="H22" s="31">
        <v>59600</v>
      </c>
      <c r="I22" s="31"/>
      <c r="J22" s="31"/>
      <c r="K22" s="33"/>
      <c r="L22" s="33"/>
      <c r="M22" s="20">
        <v>24430</v>
      </c>
      <c r="N22" s="20">
        <v>24430</v>
      </c>
      <c r="O22" s="59">
        <v>15770</v>
      </c>
      <c r="P22" s="59">
        <f>15770-0.28</f>
        <v>15769.72</v>
      </c>
      <c r="Q22" s="59">
        <v>106020</v>
      </c>
      <c r="R22" s="59">
        <v>106020</v>
      </c>
      <c r="S22" s="33">
        <v>250000</v>
      </c>
      <c r="T22" s="33">
        <v>250000</v>
      </c>
      <c r="U22" s="33">
        <v>500000</v>
      </c>
      <c r="V22" s="33">
        <v>500000</v>
      </c>
      <c r="W22" s="33"/>
      <c r="X22" s="33"/>
      <c r="Y22" s="20"/>
      <c r="Z22" s="20"/>
      <c r="AA22" s="20"/>
      <c r="AB22" s="20"/>
      <c r="AC22" s="20"/>
      <c r="AD22" s="20">
        <f>292200+146400</f>
        <v>438600</v>
      </c>
      <c r="AE22" s="20">
        <f>292200+146400</f>
        <v>438600</v>
      </c>
      <c r="AF22" s="21">
        <v>62500</v>
      </c>
      <c r="AG22" s="21">
        <v>62500</v>
      </c>
      <c r="AH22" s="21"/>
      <c r="AI22" s="21"/>
      <c r="AJ22" s="21"/>
      <c r="AK22" s="21"/>
      <c r="AL22" s="34">
        <f>71468.65+82109.84-75290.47</f>
        <v>78288.01999999999</v>
      </c>
      <c r="AM22" s="34">
        <f>71468.65+82109.84-75290.47</f>
        <v>78288.01999999999</v>
      </c>
      <c r="AN22" s="21"/>
      <c r="AO22" s="63"/>
      <c r="AP22" s="34"/>
      <c r="AQ22" s="34"/>
      <c r="AR22" s="34"/>
      <c r="AS22" s="34"/>
      <c r="AT22" s="34"/>
      <c r="AU22" s="34"/>
      <c r="AV22" s="34"/>
      <c r="AW22" s="34"/>
      <c r="AX22" s="21"/>
      <c r="AY22" s="21"/>
      <c r="AZ22" s="21"/>
      <c r="BA22" s="21"/>
      <c r="BB22" s="47"/>
    </row>
    <row r="23" spans="1:54" ht="15" customHeight="1">
      <c r="A23" s="1"/>
      <c r="B23" s="9" t="s">
        <v>17</v>
      </c>
      <c r="C23" s="31">
        <v>0</v>
      </c>
      <c r="D23" s="31">
        <v>0</v>
      </c>
      <c r="E23" s="31">
        <v>0</v>
      </c>
      <c r="F23" s="31">
        <v>0</v>
      </c>
      <c r="G23" s="31">
        <v>59600</v>
      </c>
      <c r="H23" s="31">
        <v>59600</v>
      </c>
      <c r="I23" s="31">
        <v>2900000</v>
      </c>
      <c r="J23" s="31">
        <f>2900000-50000</f>
        <v>2850000</v>
      </c>
      <c r="K23" s="33"/>
      <c r="L23" s="33"/>
      <c r="M23" s="20">
        <v>4613</v>
      </c>
      <c r="N23" s="20">
        <v>4613</v>
      </c>
      <c r="O23" s="59">
        <v>218595</v>
      </c>
      <c r="P23" s="59">
        <v>218595</v>
      </c>
      <c r="Q23" s="59">
        <v>137275</v>
      </c>
      <c r="R23" s="59">
        <v>137275</v>
      </c>
      <c r="S23" s="33"/>
      <c r="T23" s="33"/>
      <c r="U23" s="33">
        <v>1000000</v>
      </c>
      <c r="V23" s="33">
        <v>1000000</v>
      </c>
      <c r="W23" s="33">
        <v>150000</v>
      </c>
      <c r="X23" s="33">
        <v>150000</v>
      </c>
      <c r="Y23" s="20"/>
      <c r="Z23" s="20"/>
      <c r="AA23" s="20"/>
      <c r="AB23" s="20"/>
      <c r="AC23" s="20"/>
      <c r="AD23" s="20"/>
      <c r="AE23" s="20"/>
      <c r="AF23" s="21">
        <v>62500</v>
      </c>
      <c r="AG23" s="21">
        <v>62500</v>
      </c>
      <c r="AH23" s="21">
        <v>99550</v>
      </c>
      <c r="AI23" s="21">
        <v>99550</v>
      </c>
      <c r="AJ23" s="21"/>
      <c r="AK23" s="21"/>
      <c r="AL23" s="34"/>
      <c r="AM23" s="34"/>
      <c r="AN23" s="21"/>
      <c r="AO23" s="63"/>
      <c r="AP23" s="34"/>
      <c r="AQ23" s="34"/>
      <c r="AR23" s="34"/>
      <c r="AS23" s="34"/>
      <c r="AT23" s="34"/>
      <c r="AU23" s="34"/>
      <c r="AV23" s="34"/>
      <c r="AW23" s="34"/>
      <c r="AX23" s="21"/>
      <c r="AY23" s="21"/>
      <c r="AZ23" s="21"/>
      <c r="BA23" s="21"/>
      <c r="BB23" s="47"/>
    </row>
    <row r="24" spans="1:54" ht="14.25" customHeight="1">
      <c r="A24" s="1"/>
      <c r="B24" s="9" t="s">
        <v>18</v>
      </c>
      <c r="C24" s="31">
        <v>2879</v>
      </c>
      <c r="D24" s="31">
        <v>2879</v>
      </c>
      <c r="E24" s="31">
        <v>384900</v>
      </c>
      <c r="F24" s="31">
        <v>384900</v>
      </c>
      <c r="G24" s="31">
        <v>59600</v>
      </c>
      <c r="H24" s="31">
        <v>59600</v>
      </c>
      <c r="I24" s="31"/>
      <c r="J24" s="31"/>
      <c r="K24" s="33"/>
      <c r="L24" s="33"/>
      <c r="M24" s="20">
        <v>14670</v>
      </c>
      <c r="N24" s="20">
        <v>14670</v>
      </c>
      <c r="O24" s="59">
        <v>264385</v>
      </c>
      <c r="P24" s="59">
        <f>264385-625</f>
        <v>263760</v>
      </c>
      <c r="Q24" s="59">
        <v>79325</v>
      </c>
      <c r="R24" s="59">
        <v>79325</v>
      </c>
      <c r="S24" s="33"/>
      <c r="T24" s="33"/>
      <c r="U24" s="33">
        <v>500000</v>
      </c>
      <c r="V24" s="33">
        <v>500000</v>
      </c>
      <c r="W24" s="33"/>
      <c r="X24" s="33"/>
      <c r="Y24" s="20"/>
      <c r="Z24" s="20"/>
      <c r="AA24" s="20"/>
      <c r="AB24" s="20"/>
      <c r="AC24" s="20"/>
      <c r="AD24" s="20"/>
      <c r="AE24" s="20"/>
      <c r="AF24" s="21">
        <v>62500</v>
      </c>
      <c r="AG24" s="21">
        <v>62500</v>
      </c>
      <c r="AH24" s="21">
        <v>1000000</v>
      </c>
      <c r="AI24" s="21">
        <v>1000000</v>
      </c>
      <c r="AJ24" s="21"/>
      <c r="AK24" s="21"/>
      <c r="AL24" s="34"/>
      <c r="AM24" s="34"/>
      <c r="AN24" s="21"/>
      <c r="AO24" s="63"/>
      <c r="AP24" s="34"/>
      <c r="AQ24" s="34"/>
      <c r="AR24" s="34"/>
      <c r="AS24" s="34"/>
      <c r="AT24" s="34"/>
      <c r="AU24" s="34"/>
      <c r="AV24" s="34"/>
      <c r="AW24" s="34"/>
      <c r="AX24" s="21"/>
      <c r="AY24" s="21"/>
      <c r="AZ24" s="21"/>
      <c r="BA24" s="21"/>
      <c r="BB24" s="47"/>
    </row>
    <row r="25" spans="1:54" ht="14.25" customHeight="1">
      <c r="A25" s="1"/>
      <c r="B25" s="10" t="s">
        <v>19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/>
      <c r="J25" s="31"/>
      <c r="K25" s="33"/>
      <c r="L25" s="33"/>
      <c r="M25" s="20">
        <v>812</v>
      </c>
      <c r="N25" s="20">
        <v>812</v>
      </c>
      <c r="O25" s="59">
        <v>18335</v>
      </c>
      <c r="P25" s="59">
        <v>18335</v>
      </c>
      <c r="Q25" s="59">
        <v>221540</v>
      </c>
      <c r="R25" s="59">
        <v>221540</v>
      </c>
      <c r="S25" s="33">
        <v>1342700</v>
      </c>
      <c r="T25" s="33">
        <v>1342700</v>
      </c>
      <c r="U25" s="33">
        <v>1450000</v>
      </c>
      <c r="V25" s="33">
        <v>1450000</v>
      </c>
      <c r="W25" s="33">
        <v>165000</v>
      </c>
      <c r="X25" s="33">
        <v>165000</v>
      </c>
      <c r="Y25" s="20">
        <v>17429688.05</v>
      </c>
      <c r="Z25" s="20"/>
      <c r="AA25" s="20"/>
      <c r="AB25" s="20"/>
      <c r="AC25" s="20">
        <f>10902227.7+1958238.1</f>
        <v>12860465.799999999</v>
      </c>
      <c r="AD25" s="20"/>
      <c r="AE25" s="20"/>
      <c r="AF25" s="21">
        <v>62500</v>
      </c>
      <c r="AG25" s="21">
        <v>62500</v>
      </c>
      <c r="AH25" s="21"/>
      <c r="AI25" s="21"/>
      <c r="AJ25" s="21">
        <v>29750</v>
      </c>
      <c r="AK25" s="21">
        <v>29750</v>
      </c>
      <c r="AL25" s="34"/>
      <c r="AM25" s="34"/>
      <c r="AN25" s="21">
        <f>1890000+6141700</f>
        <v>8031700</v>
      </c>
      <c r="AO25" s="63">
        <f>5005482.88+1340924.24</f>
        <v>6346407.12</v>
      </c>
      <c r="AP25" s="34">
        <v>917179.65</v>
      </c>
      <c r="AQ25" s="34">
        <v>917179.65</v>
      </c>
      <c r="AR25" s="34">
        <v>868685.72</v>
      </c>
      <c r="AS25" s="34">
        <v>868685.72</v>
      </c>
      <c r="AT25" s="34">
        <v>1260525.3</v>
      </c>
      <c r="AU25" s="34">
        <v>1260525.3</v>
      </c>
      <c r="AV25" s="34"/>
      <c r="AW25" s="34"/>
      <c r="AX25" s="21">
        <v>50000</v>
      </c>
      <c r="AY25" s="21">
        <v>50000</v>
      </c>
      <c r="AZ25" s="21">
        <v>240240</v>
      </c>
      <c r="BA25" s="21">
        <v>0</v>
      </c>
      <c r="BB25" s="47"/>
    </row>
    <row r="26" spans="1:54" ht="24.75" customHeight="1">
      <c r="A26" s="1"/>
      <c r="B26" s="11" t="s">
        <v>20</v>
      </c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22"/>
      <c r="N26" s="22"/>
      <c r="O26" s="60"/>
      <c r="P26" s="60"/>
      <c r="Q26" s="60"/>
      <c r="R26" s="60"/>
      <c r="S26" s="36"/>
      <c r="T26" s="36"/>
      <c r="U26" s="36"/>
      <c r="V26" s="36"/>
      <c r="W26" s="36"/>
      <c r="X26" s="36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23"/>
      <c r="AL26" s="37"/>
      <c r="AM26" s="37"/>
      <c r="AN26" s="23"/>
      <c r="AO26" s="64"/>
      <c r="AP26" s="37"/>
      <c r="AQ26" s="37"/>
      <c r="AR26" s="37"/>
      <c r="AS26" s="37"/>
      <c r="AT26" s="37"/>
      <c r="AU26" s="37"/>
      <c r="AV26" s="37"/>
      <c r="AW26" s="37"/>
      <c r="AX26" s="23"/>
      <c r="AY26" s="23"/>
      <c r="AZ26" s="23"/>
      <c r="BA26" s="23"/>
      <c r="BB26" s="47"/>
    </row>
    <row r="27" spans="1:56" s="13" customFormat="1" ht="26.25" customHeight="1">
      <c r="A27" s="39"/>
      <c r="B27" s="40" t="s">
        <v>0</v>
      </c>
      <c r="C27" s="38">
        <f>SUM(C8:C26)</f>
        <v>82604</v>
      </c>
      <c r="D27" s="38">
        <f>SUM(D8:D26)</f>
        <v>82604</v>
      </c>
      <c r="E27" s="38">
        <f aca="true" t="shared" si="0" ref="E27:AG27">SUM(E8:E26)</f>
        <v>6031600</v>
      </c>
      <c r="F27" s="38">
        <f t="shared" si="0"/>
        <v>6031600</v>
      </c>
      <c r="G27" s="38">
        <f t="shared" si="0"/>
        <v>1556200</v>
      </c>
      <c r="H27" s="38">
        <f t="shared" si="0"/>
        <v>1556200</v>
      </c>
      <c r="I27" s="38">
        <f t="shared" si="0"/>
        <v>6757200</v>
      </c>
      <c r="J27" s="38">
        <f t="shared" si="0"/>
        <v>6457200</v>
      </c>
      <c r="K27" s="38">
        <f t="shared" si="0"/>
        <v>1188600</v>
      </c>
      <c r="L27" s="38">
        <f t="shared" si="0"/>
        <v>1188600</v>
      </c>
      <c r="M27" s="38">
        <f t="shared" si="0"/>
        <v>508113.75</v>
      </c>
      <c r="N27" s="38">
        <f t="shared" si="0"/>
        <v>508113.75</v>
      </c>
      <c r="O27" s="61">
        <f t="shared" si="0"/>
        <v>1450036</v>
      </c>
      <c r="P27" s="61">
        <f t="shared" si="0"/>
        <v>1446844.6600000001</v>
      </c>
      <c r="Q27" s="61">
        <f t="shared" si="0"/>
        <v>2817914</v>
      </c>
      <c r="R27" s="61">
        <f t="shared" si="0"/>
        <v>2817877.2</v>
      </c>
      <c r="S27" s="38">
        <f>SUM(S8:S26)</f>
        <v>4772700</v>
      </c>
      <c r="T27" s="38">
        <f>SUM(T8:T26)</f>
        <v>3316271.42</v>
      </c>
      <c r="U27" s="38">
        <f>SUM(U8:U26)</f>
        <v>11175600</v>
      </c>
      <c r="V27" s="38">
        <f>SUM(V8:V26)</f>
        <v>11175599</v>
      </c>
      <c r="W27" s="38">
        <f t="shared" si="0"/>
        <v>1153500</v>
      </c>
      <c r="X27" s="38">
        <f t="shared" si="0"/>
        <v>1153500</v>
      </c>
      <c r="Y27" s="38">
        <f t="shared" si="0"/>
        <v>64298445.31999999</v>
      </c>
      <c r="Z27" s="38">
        <f t="shared" si="0"/>
        <v>0</v>
      </c>
      <c r="AA27" s="38">
        <f>SUM(AA8:AA26)</f>
        <v>0</v>
      </c>
      <c r="AB27" s="38">
        <f>SUM(AB8:AB26)</f>
        <v>0</v>
      </c>
      <c r="AC27" s="38">
        <f t="shared" si="0"/>
        <v>33302042.939999998</v>
      </c>
      <c r="AD27" s="38">
        <f t="shared" si="0"/>
        <v>8226275.8</v>
      </c>
      <c r="AE27" s="38">
        <f t="shared" si="0"/>
        <v>8226275.8</v>
      </c>
      <c r="AF27" s="38">
        <f t="shared" si="0"/>
        <v>1125000</v>
      </c>
      <c r="AG27" s="38">
        <f t="shared" si="0"/>
        <v>1125000</v>
      </c>
      <c r="AH27" s="38">
        <f aca="true" t="shared" si="1" ref="AH27:BA27">SUM(AH8:AH26)</f>
        <v>2274616</v>
      </c>
      <c r="AI27" s="38">
        <f t="shared" si="1"/>
        <v>2274616</v>
      </c>
      <c r="AJ27" s="38">
        <f t="shared" si="1"/>
        <v>81000</v>
      </c>
      <c r="AK27" s="38">
        <f t="shared" si="1"/>
        <v>81000</v>
      </c>
      <c r="AL27" s="38">
        <f t="shared" si="1"/>
        <v>144855.76</v>
      </c>
      <c r="AM27" s="38">
        <f t="shared" si="1"/>
        <v>144855.75</v>
      </c>
      <c r="AN27" s="38">
        <f t="shared" si="1"/>
        <v>9485231</v>
      </c>
      <c r="AO27" s="38">
        <f t="shared" si="1"/>
        <v>7708293.12</v>
      </c>
      <c r="AP27" s="38">
        <f t="shared" si="1"/>
        <v>6221905.18</v>
      </c>
      <c r="AQ27" s="38">
        <f t="shared" si="1"/>
        <v>6221905.18</v>
      </c>
      <c r="AR27" s="38">
        <f t="shared" si="1"/>
        <v>2361112.41</v>
      </c>
      <c r="AS27" s="38">
        <f t="shared" si="1"/>
        <v>2361112.41</v>
      </c>
      <c r="AT27" s="38">
        <f t="shared" si="1"/>
        <v>3426143.4800000004</v>
      </c>
      <c r="AU27" s="38">
        <f t="shared" si="1"/>
        <v>3426143.4800000004</v>
      </c>
      <c r="AV27" s="38">
        <f t="shared" si="1"/>
        <v>200000</v>
      </c>
      <c r="AW27" s="38">
        <f t="shared" si="1"/>
        <v>200000</v>
      </c>
      <c r="AX27" s="38">
        <f t="shared" si="1"/>
        <v>50000</v>
      </c>
      <c r="AY27" s="38">
        <f t="shared" si="1"/>
        <v>50000</v>
      </c>
      <c r="AZ27" s="38">
        <f t="shared" si="1"/>
        <v>966000</v>
      </c>
      <c r="BA27" s="38">
        <f t="shared" si="1"/>
        <v>525280</v>
      </c>
      <c r="BB27" s="48"/>
      <c r="BC27" s="13">
        <f>SUM(C27,E27,G27,I27,K27,M27,O27,Q27,S27,U27,W27,Y27,AD27,AF27,AH27,AJ27,AL27,AN27,AP27,AR27,AT27,AV27,AX27,AZ27)</f>
        <v>136354652.7</v>
      </c>
      <c r="BD27" s="13">
        <f>SUM(D27,F27,H27,J27,L27,N27,P27,R27,T27,V27,X27,AC27,AE27,AG27,AI27,AK27,AM27,AO27,AQ27,AS27,AU27,AW27,AY27,BA27)</f>
        <v>101380934.71</v>
      </c>
    </row>
    <row r="28" spans="2:31" ht="12.75">
      <c r="B28" s="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2:31" ht="12.75"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2:31" ht="12.75">
      <c r="B30" s="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2:31" ht="12.75">
      <c r="B31" s="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2:31" ht="12.75">
      <c r="B32" s="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2:31" ht="12.75"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2:31" ht="12.75">
      <c r="B34" s="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2:31" ht="12.75">
      <c r="B35" s="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2:31" ht="12.75">
      <c r="B36" s="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2:31" ht="12.75">
      <c r="B37" s="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2:31" ht="12.75">
      <c r="B38" s="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2:31" ht="12.75">
      <c r="B39" s="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2:31" ht="12.75">
      <c r="B40" s="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2:31" ht="12.75">
      <c r="B41" s="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2:31" ht="12.75">
      <c r="B42" s="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2:31" ht="12.75">
      <c r="B43" s="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2:31" ht="12.75">
      <c r="B44" s="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2:31" ht="12.75">
      <c r="B45" s="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2:31" ht="12.75">
      <c r="B46" s="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2:31" ht="12.75">
      <c r="B47" s="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2:31" ht="12.75">
      <c r="B48" s="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2:31" ht="12.75">
      <c r="B49" s="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2:31" ht="12.75">
      <c r="B50" s="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2:31" ht="12.75">
      <c r="B51" s="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2:31" ht="12.75">
      <c r="B52" s="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2:31" ht="12.75">
      <c r="B53" s="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2:31" ht="12.75">
      <c r="B54" s="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2:31" ht="12.75">
      <c r="B55" s="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2:31" ht="12.75">
      <c r="B56" s="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2.75">
      <c r="B57" s="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2.75">
      <c r="B58" s="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1" ht="12.75">
      <c r="B59" s="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2:31" ht="12.75">
      <c r="B60" s="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2:31" ht="12.75">
      <c r="B61" s="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2:31" ht="12.75">
      <c r="B62" s="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2:31" ht="12.75">
      <c r="B63" s="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2:31" ht="12.75">
      <c r="B64" s="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2:31" ht="12.75">
      <c r="B65" s="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2:31" ht="12.75">
      <c r="B66" s="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2:31" ht="12.75">
      <c r="B67" s="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2:31" ht="12.75">
      <c r="B68" s="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2:31" ht="12.75">
      <c r="B69" s="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2:31" ht="12.75">
      <c r="B70" s="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2:31" ht="12.75"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2:31" ht="12.75">
      <c r="B72" s="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2:31" ht="12.75"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2:31" ht="12.75">
      <c r="B74" s="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2:31" ht="12.75"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2:31" ht="12.75">
      <c r="B76" s="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2:31" ht="12.75">
      <c r="B77" s="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2:31" ht="12.75">
      <c r="B78" s="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2:31" ht="12.75">
      <c r="B79" s="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2:31" ht="12.75">
      <c r="B80" s="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2:31" ht="12.75">
      <c r="B81" s="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2:31" ht="12.75">
      <c r="B82" s="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2:31" ht="12.75">
      <c r="B83" s="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2:31" ht="12.75">
      <c r="B84" s="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2:31" ht="12.75">
      <c r="B85" s="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2:31" ht="12.75">
      <c r="B86" s="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2:31" ht="12.75">
      <c r="B87" s="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2:31" ht="12.75">
      <c r="B88" s="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t="12.75">
      <c r="B89" s="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2:31" ht="12.75">
      <c r="B90" s="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2:31" ht="12.75">
      <c r="B91" s="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2:31" ht="12.75">
      <c r="B92" s="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2:31" ht="12.75">
      <c r="B93" s="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2:31" ht="12.75">
      <c r="B94" s="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2:31" ht="12.75">
      <c r="B95" s="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2:31" ht="12.75">
      <c r="B96" s="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2:31" ht="12.75">
      <c r="B97" s="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2:31" ht="12.75">
      <c r="B98" s="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2:31" ht="12.75">
      <c r="B99" s="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2:31" ht="12.75">
      <c r="B100" s="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2:31" ht="12.75">
      <c r="B101" s="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2:31" ht="12.75">
      <c r="B102" s="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2:31" ht="12.75">
      <c r="B103" s="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2:31" ht="12.75">
      <c r="B104" s="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2:31" ht="12.75">
      <c r="B105" s="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2:31" ht="12.75">
      <c r="B106" s="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2:31" ht="12.75">
      <c r="B107" s="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2:31" ht="12.75">
      <c r="B108" s="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2:31" ht="12.75">
      <c r="B109" s="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2:31" ht="12.75">
      <c r="B110" s="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2:31" ht="12.75">
      <c r="B111" s="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2:31" ht="12.75">
      <c r="B112" s="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2:31" ht="12.75">
      <c r="B113" s="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2:31" ht="12.75">
      <c r="B114" s="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2:31" ht="12.75">
      <c r="B115" s="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2:31" ht="12.75">
      <c r="B116" s="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2:31" ht="12.75">
      <c r="B117" s="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2:31" ht="12.75">
      <c r="B118" s="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2:31" ht="12.75">
      <c r="B119" s="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2:31" ht="12.75">
      <c r="B120" s="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2:31" ht="12.75">
      <c r="B121" s="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2:31" ht="12.75">
      <c r="B122" s="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2:31" ht="12.75">
      <c r="B123" s="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2:31" ht="12.75">
      <c r="B124" s="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2:31" ht="12.75">
      <c r="B125" s="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2:31" ht="12.75">
      <c r="B126" s="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2:31" ht="12.75">
      <c r="B127" s="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2:31" ht="12.75">
      <c r="B128" s="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ht="12.75">
      <c r="B129" s="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ht="12.75">
      <c r="B130" s="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ht="12.75">
      <c r="B131" s="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ht="12.75">
      <c r="B132" s="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ht="12.75">
      <c r="B133" s="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ht="12.75">
      <c r="B134" s="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ht="12.75">
      <c r="B135" s="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ht="12.75">
      <c r="B136" s="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ht="12.75">
      <c r="B137" s="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ht="12.75">
      <c r="B138" s="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ht="12.75">
      <c r="B139" s="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ht="12.75">
      <c r="B140" s="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ht="12.75">
      <c r="B141" s="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ht="12.75">
      <c r="B142" s="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ht="12.75">
      <c r="B143" s="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ht="12.75">
      <c r="B144" s="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ht="12.75">
      <c r="B145" s="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ht="12.75">
      <c r="B146" s="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ht="12.75">
      <c r="B147" s="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ht="12.75">
      <c r="B148" s="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ht="12.75">
      <c r="B149" s="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ht="12.75">
      <c r="B150" s="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ht="12.75">
      <c r="B151" s="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ht="12.75">
      <c r="B152" s="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ht="12.75">
      <c r="B153" s="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ht="12.75">
      <c r="B154" s="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ht="12.75">
      <c r="B155" s="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ht="12.75">
      <c r="B156" s="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ht="12.75">
      <c r="B157" s="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ht="12.75">
      <c r="B158" s="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ht="12.75">
      <c r="B159" s="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ht="12.75">
      <c r="B160" s="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ht="12.75">
      <c r="B161" s="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ht="12.75">
      <c r="B162" s="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ht="12.75">
      <c r="B163" s="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ht="12.75">
      <c r="B164" s="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ht="12.75">
      <c r="B165" s="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ht="12.75">
      <c r="B166" s="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ht="12.75">
      <c r="B167" s="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2.75">
      <c r="B168" s="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ht="12.75">
      <c r="B169" s="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ht="12.75">
      <c r="B170" s="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ht="12.75">
      <c r="B171" s="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ht="12.75">
      <c r="B172" s="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ht="12.75">
      <c r="B173" s="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ht="12.75">
      <c r="B174" s="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2:31" ht="12.75">
      <c r="B175" s="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2:31" ht="12.75">
      <c r="B176" s="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2:31" ht="12.75">
      <c r="B177" s="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2:31" ht="12.75">
      <c r="B178" s="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2:31" ht="12.75">
      <c r="B179" s="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2:31" ht="12.75">
      <c r="B180" s="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2:31" ht="12.75">
      <c r="B181" s="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2:31" ht="12.75">
      <c r="B182" s="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2:31" ht="12.75">
      <c r="B183" s="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2:31" ht="12.75">
      <c r="B184" s="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2:31" ht="12.75">
      <c r="B185" s="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2:31" ht="12.75">
      <c r="B186" s="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2:31" ht="12.75">
      <c r="B187" s="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2:31" ht="12.75">
      <c r="B188" s="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2:31" ht="12.75">
      <c r="B189" s="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2:31" ht="12.75">
      <c r="B190" s="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2:31" ht="12.75">
      <c r="B191" s="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2:31" ht="12.75">
      <c r="B192" s="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2:31" ht="12.75">
      <c r="B193" s="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2:31" ht="12.75">
      <c r="B194" s="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2:31" ht="12.75">
      <c r="B195" s="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2:31" ht="12.75">
      <c r="B196" s="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2:31" ht="12.75">
      <c r="B197" s="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2:31" ht="12.75">
      <c r="B198" s="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2:31" ht="12.75">
      <c r="B199" s="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2:31" ht="12.75">
      <c r="B200" s="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2:31" ht="12.75">
      <c r="B201" s="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2:31" ht="12.75">
      <c r="B202" s="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2:31" ht="12.75">
      <c r="B203" s="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2:31" ht="12.75">
      <c r="B204" s="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2:31" ht="12.75">
      <c r="B205" s="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2:31" ht="12.75">
      <c r="B206" s="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2:31" ht="12.75">
      <c r="B207" s="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2:31" ht="12.75">
      <c r="B208" s="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2:31" ht="12.75">
      <c r="B209" s="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2:31" ht="12.75">
      <c r="B210" s="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2:31" ht="12.75">
      <c r="B211" s="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2:31" ht="12.75">
      <c r="B212" s="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2:31" ht="12.75">
      <c r="B213" s="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2:31" ht="12.75">
      <c r="B214" s="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2:31" ht="12.75">
      <c r="B215" s="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2:31" ht="12.75">
      <c r="B216" s="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2:31" ht="12.75">
      <c r="B217" s="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2:31" ht="12.75">
      <c r="B218" s="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2:31" ht="12.75">
      <c r="B219" s="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2:31" ht="12.75">
      <c r="B220" s="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2:31" ht="12.75">
      <c r="B221" s="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2:31" ht="12.75">
      <c r="B222" s="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2:31" ht="12.75">
      <c r="B223" s="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2:31" ht="12.75">
      <c r="B224" s="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2:31" ht="12.75">
      <c r="B225" s="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2:31" ht="12.75">
      <c r="B226" s="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2:31" ht="12.75">
      <c r="B227" s="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2:31" ht="12.75">
      <c r="B228" s="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2:31" ht="12.75">
      <c r="B229" s="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2:31" ht="12.75">
      <c r="B230" s="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2:31" ht="12.75">
      <c r="B231" s="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2:31" ht="12.75">
      <c r="B232" s="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2:31" ht="12.75">
      <c r="B233" s="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2:31" ht="12.75">
      <c r="B234" s="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2:31" ht="12.75">
      <c r="B235" s="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2:31" ht="12.75">
      <c r="B236" s="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2:31" ht="12.75">
      <c r="B237" s="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2:31" ht="12.75">
      <c r="B238" s="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2:31" ht="12.75">
      <c r="B239" s="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2:31" ht="12.75">
      <c r="B240" s="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2:31" ht="12.75">
      <c r="B241" s="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2:31" ht="12.75">
      <c r="B242" s="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2:31" ht="12.75">
      <c r="B243" s="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2:31" ht="12.75">
      <c r="B244" s="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2:31" ht="12.75">
      <c r="B245" s="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2:31" ht="12.75">
      <c r="B246" s="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t="12.75">
      <c r="B247" s="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2:31" ht="12.75">
      <c r="B248" s="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2:31" ht="12.75">
      <c r="B249" s="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2:31" ht="12.75">
      <c r="B250" s="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2:31" ht="12.75">
      <c r="B251" s="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2:31" ht="12.75">
      <c r="B252" s="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2:31" ht="12.75">
      <c r="B253" s="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2:31" ht="12.75">
      <c r="B254" s="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2:31" ht="12.75">
      <c r="B255" s="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2:31" ht="12.75">
      <c r="B256" s="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2:31" ht="12.75">
      <c r="B257" s="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2:31" ht="12.75">
      <c r="B258" s="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2:31" ht="12.75">
      <c r="B259" s="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2:31" ht="12.75">
      <c r="B260" s="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 spans="2:31" ht="12.75">
      <c r="B261" s="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 spans="2:31" ht="12.75">
      <c r="B262" s="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 spans="2:31" ht="12.75">
      <c r="B263" s="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 spans="2:31" ht="12.75">
      <c r="B264" s="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 spans="2:31" ht="12.75">
      <c r="B265" s="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 spans="2:31" ht="12.75">
      <c r="B266" s="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 spans="2:31" ht="12.75">
      <c r="B267" s="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 spans="2:31" ht="12.75">
      <c r="B268" s="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 spans="2:31" ht="12.75">
      <c r="B269" s="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 spans="2:31" ht="12.75">
      <c r="B270" s="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 spans="2:31" ht="12.75">
      <c r="B271" s="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 spans="2:31" ht="12.75">
      <c r="B272" s="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 spans="2:31" ht="12.75">
      <c r="B273" s="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 spans="2:31" ht="12.75">
      <c r="B274" s="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</sheetData>
  <mergeCells count="28">
    <mergeCell ref="AX4:AY5"/>
    <mergeCell ref="AZ4:BA5"/>
    <mergeCell ref="L1:R1"/>
    <mergeCell ref="C2:R2"/>
    <mergeCell ref="AP4:AQ5"/>
    <mergeCell ref="AR4:AS5"/>
    <mergeCell ref="AT4:AU5"/>
    <mergeCell ref="AV4:AW5"/>
    <mergeCell ref="AH4:AI5"/>
    <mergeCell ref="AJ4:AK5"/>
    <mergeCell ref="S4:T5"/>
    <mergeCell ref="U4:V5"/>
    <mergeCell ref="AL4:AM5"/>
    <mergeCell ref="AN4:AO5"/>
    <mergeCell ref="W4:X5"/>
    <mergeCell ref="Y4:AC5"/>
    <mergeCell ref="AD4:AE5"/>
    <mergeCell ref="AF4:AG5"/>
    <mergeCell ref="B3:B5"/>
    <mergeCell ref="C3:AF3"/>
    <mergeCell ref="K4:L5"/>
    <mergeCell ref="M4:N5"/>
    <mergeCell ref="C4:D5"/>
    <mergeCell ref="E4:F5"/>
    <mergeCell ref="G4:H5"/>
    <mergeCell ref="I4:J5"/>
    <mergeCell ref="O4:P5"/>
    <mergeCell ref="Q4:R5"/>
  </mergeCells>
  <printOptions/>
  <pageMargins left="0.45" right="0" top="0.34" bottom="0" header="0.1574803149606299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Viktorova</cp:lastModifiedBy>
  <cp:lastPrinted>2014-03-29T11:16:41Z</cp:lastPrinted>
  <dcterms:created xsi:type="dcterms:W3CDTF">2000-09-19T07:45:36Z</dcterms:created>
  <dcterms:modified xsi:type="dcterms:W3CDTF">2014-03-29T11:16:56Z</dcterms:modified>
  <cp:category/>
  <cp:version/>
  <cp:contentType/>
  <cp:contentStatus/>
</cp:coreProperties>
</file>